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sdean\AES Administration\aaaes\Sponsored Research\Budget Builders\"/>
    </mc:Choice>
  </mc:AlternateContent>
  <bookViews>
    <workbookView xWindow="0" yWindow="0" windowWidth="23625" windowHeight="10170" activeTab="1"/>
  </bookViews>
  <sheets>
    <sheet name="Instructions" sheetId="13" r:id="rId1"/>
    <sheet name="Match-budget MTDC" sheetId="10" r:id="rId2"/>
  </sheets>
  <definedNames>
    <definedName name="_xlnm.Print_Area" localSheetId="1">'Match-budget MTDC'!$A$1:$P$113</definedName>
  </definedNames>
  <calcPr calcId="162913"/>
</workbook>
</file>

<file path=xl/calcChain.xml><?xml version="1.0" encoding="utf-8"?>
<calcChain xmlns="http://schemas.openxmlformats.org/spreadsheetml/2006/main">
  <c r="B35" i="10" l="1"/>
  <c r="B36" i="10"/>
  <c r="B37" i="10"/>
  <c r="B38" i="10"/>
  <c r="B39" i="10"/>
  <c r="B40" i="10"/>
  <c r="B41" i="10"/>
  <c r="B42" i="10"/>
  <c r="B43" i="10"/>
  <c r="B34" i="10"/>
  <c r="D34" i="10"/>
  <c r="E34" i="10"/>
  <c r="S97" i="10"/>
  <c r="T97" i="10" l="1"/>
  <c r="U97" i="10" s="1"/>
  <c r="V97" i="10" s="1"/>
  <c r="W97" i="10" s="1"/>
  <c r="Q46" i="10"/>
  <c r="N81" i="10" l="1"/>
  <c r="K25" i="10" l="1"/>
  <c r="K45" i="10" s="1"/>
  <c r="M25" i="10"/>
  <c r="M45" i="10" s="1"/>
  <c r="M24" i="10"/>
  <c r="M44" i="10" s="1"/>
  <c r="M23" i="10"/>
  <c r="M43" i="10" s="1"/>
  <c r="M22" i="10"/>
  <c r="M42" i="10" s="1"/>
  <c r="K19" i="10"/>
  <c r="K18" i="10"/>
  <c r="K16" i="10"/>
  <c r="K15" i="10"/>
  <c r="M19" i="10"/>
  <c r="M39" i="10" s="1"/>
  <c r="M18" i="10"/>
  <c r="M38" i="10" s="1"/>
  <c r="M17" i="10"/>
  <c r="M37" i="10" s="1"/>
  <c r="M16" i="10"/>
  <c r="M36" i="10" s="1"/>
  <c r="M15" i="10"/>
  <c r="M35" i="10" s="1"/>
  <c r="I121" i="10" l="1"/>
  <c r="I120" i="10"/>
  <c r="I119" i="10"/>
  <c r="I118" i="10"/>
  <c r="I117" i="10"/>
  <c r="H117" i="10"/>
  <c r="P100" i="10"/>
  <c r="O100" i="10"/>
  <c r="N100" i="10"/>
  <c r="P104" i="10"/>
  <c r="O104" i="10"/>
  <c r="N104" i="10"/>
  <c r="P103" i="10"/>
  <c r="O103" i="10"/>
  <c r="N103" i="10"/>
  <c r="P102" i="10"/>
  <c r="O102" i="10"/>
  <c r="N102" i="10"/>
  <c r="P101" i="10"/>
  <c r="O101" i="10"/>
  <c r="N101" i="10"/>
  <c r="N74" i="10"/>
  <c r="O74" i="10"/>
  <c r="P74" i="10"/>
  <c r="N75" i="10"/>
  <c r="O75" i="10"/>
  <c r="P75" i="10"/>
  <c r="N76" i="10"/>
  <c r="O76" i="10"/>
  <c r="P76" i="10"/>
  <c r="N77" i="10"/>
  <c r="O77" i="10"/>
  <c r="P77" i="10"/>
  <c r="P73" i="10"/>
  <c r="O73" i="10"/>
  <c r="N73" i="10"/>
  <c r="P70" i="10"/>
  <c r="O70" i="10"/>
  <c r="N70" i="10"/>
  <c r="P69" i="10"/>
  <c r="O69" i="10"/>
  <c r="N69" i="10"/>
  <c r="P68" i="10"/>
  <c r="O68" i="10"/>
  <c r="N68" i="10"/>
  <c r="P67" i="10"/>
  <c r="O67" i="10"/>
  <c r="N67" i="10"/>
  <c r="P66" i="10"/>
  <c r="O66" i="10"/>
  <c r="N66" i="10"/>
  <c r="P65" i="10"/>
  <c r="O65" i="10"/>
  <c r="N65" i="10"/>
  <c r="M59" i="10"/>
  <c r="M78" i="10" s="1"/>
  <c r="L59" i="10"/>
  <c r="L78" i="10" s="1"/>
  <c r="P95" i="10"/>
  <c r="O95" i="10"/>
  <c r="N95" i="10"/>
  <c r="P94" i="10"/>
  <c r="O94" i="10"/>
  <c r="N94" i="10"/>
  <c r="P93" i="10"/>
  <c r="O93" i="10"/>
  <c r="N93" i="10"/>
  <c r="P92" i="10"/>
  <c r="O92" i="10"/>
  <c r="N92" i="10"/>
  <c r="P91" i="10"/>
  <c r="O91" i="10"/>
  <c r="N91" i="10"/>
  <c r="P56" i="10"/>
  <c r="O56" i="10"/>
  <c r="N56" i="10"/>
  <c r="P55" i="10"/>
  <c r="O55" i="10"/>
  <c r="N55" i="10"/>
  <c r="P88" i="10"/>
  <c r="O88" i="10"/>
  <c r="N88" i="10"/>
  <c r="P87" i="10"/>
  <c r="O87" i="10"/>
  <c r="N87" i="10"/>
  <c r="P86" i="10"/>
  <c r="O86" i="10"/>
  <c r="N86" i="10"/>
  <c r="L15" i="10"/>
  <c r="L16" i="10"/>
  <c r="L17" i="10"/>
  <c r="L18" i="10"/>
  <c r="L19" i="10"/>
  <c r="L20" i="10"/>
  <c r="M20" i="10"/>
  <c r="M40" i="10" s="1"/>
  <c r="L21" i="10"/>
  <c r="M21" i="10"/>
  <c r="M41" i="10" s="1"/>
  <c r="L22" i="10"/>
  <c r="L23" i="10"/>
  <c r="L24" i="10"/>
  <c r="L44" i="10" s="1"/>
  <c r="L25" i="10"/>
  <c r="L45" i="10" s="1"/>
  <c r="M14" i="10"/>
  <c r="M34" i="10" s="1"/>
  <c r="L14" i="10"/>
  <c r="E118" i="10"/>
  <c r="F118" i="10"/>
  <c r="G118" i="10"/>
  <c r="H118" i="10"/>
  <c r="E119" i="10"/>
  <c r="F119" i="10"/>
  <c r="G119" i="10"/>
  <c r="H119" i="10"/>
  <c r="E120" i="10"/>
  <c r="F120" i="10"/>
  <c r="G120" i="10"/>
  <c r="H120" i="10"/>
  <c r="E121" i="10"/>
  <c r="F121" i="10"/>
  <c r="G121" i="10"/>
  <c r="H121" i="10"/>
  <c r="G117" i="10"/>
  <c r="F117" i="10"/>
  <c r="E117" i="10"/>
  <c r="J119" i="10" l="1"/>
  <c r="J117" i="10"/>
  <c r="J121" i="10"/>
  <c r="N117" i="10"/>
  <c r="J118" i="10"/>
  <c r="N121" i="10"/>
  <c r="N120" i="10"/>
  <c r="N119" i="10"/>
  <c r="N118" i="10"/>
  <c r="J120" i="10"/>
  <c r="I122" i="10"/>
  <c r="G122" i="10"/>
  <c r="F122" i="10"/>
  <c r="H122" i="10"/>
  <c r="C27" i="10"/>
  <c r="M27" i="10" s="1"/>
  <c r="M47" i="10" s="1"/>
  <c r="C28" i="10"/>
  <c r="M28" i="10" s="1"/>
  <c r="M48" i="10" s="1"/>
  <c r="C29" i="10"/>
  <c r="M29" i="10" s="1"/>
  <c r="M49" i="10" s="1"/>
  <c r="C30" i="10"/>
  <c r="M30" i="10" s="1"/>
  <c r="M50" i="10" s="1"/>
  <c r="Q102" i="10"/>
  <c r="Q101" i="10"/>
  <c r="J122" i="10" l="1"/>
  <c r="L29" i="10"/>
  <c r="L49" i="10" s="1"/>
  <c r="L28" i="10"/>
  <c r="L48" i="10" s="1"/>
  <c r="L30" i="10"/>
  <c r="L50" i="10" s="1"/>
  <c r="L27" i="10"/>
  <c r="L47" i="10" s="1"/>
  <c r="L35" i="10"/>
  <c r="D28" i="10"/>
  <c r="D48" i="10" s="1"/>
  <c r="E122" i="10"/>
  <c r="N122" i="10" s="1"/>
  <c r="Q104" i="10"/>
  <c r="Q103" i="10"/>
  <c r="Q100" i="10"/>
  <c r="E97" i="10"/>
  <c r="E105" i="10" s="1"/>
  <c r="K59" i="10"/>
  <c r="K78" i="10" s="1"/>
  <c r="J59" i="10"/>
  <c r="J78" i="10" s="1"/>
  <c r="I59" i="10"/>
  <c r="I78" i="10" s="1"/>
  <c r="H59" i="10"/>
  <c r="H78" i="10" s="1"/>
  <c r="G59" i="10"/>
  <c r="G78" i="10" s="1"/>
  <c r="F59" i="10"/>
  <c r="F78" i="10" s="1"/>
  <c r="E59" i="10"/>
  <c r="E78" i="10" s="1"/>
  <c r="D59" i="10"/>
  <c r="D78" i="10" s="1"/>
  <c r="Q95" i="10"/>
  <c r="Q88" i="10"/>
  <c r="Q87" i="10"/>
  <c r="K27" i="10"/>
  <c r="K47" i="10" s="1"/>
  <c r="K30" i="10"/>
  <c r="K50" i="10" s="1"/>
  <c r="J30" i="10"/>
  <c r="J50" i="10" s="1"/>
  <c r="I30" i="10"/>
  <c r="I50" i="10" s="1"/>
  <c r="H30" i="10"/>
  <c r="H50" i="10" s="1"/>
  <c r="G30" i="10"/>
  <c r="G50" i="10" s="1"/>
  <c r="F30" i="10"/>
  <c r="F50" i="10" s="1"/>
  <c r="E30" i="10"/>
  <c r="E50" i="10" s="1"/>
  <c r="D30" i="10"/>
  <c r="D50" i="10" s="1"/>
  <c r="K29" i="10"/>
  <c r="K49" i="10" s="1"/>
  <c r="J29" i="10"/>
  <c r="J49" i="10" s="1"/>
  <c r="I29" i="10"/>
  <c r="I49" i="10" s="1"/>
  <c r="H29" i="10"/>
  <c r="H49" i="10" s="1"/>
  <c r="G29" i="10"/>
  <c r="G49" i="10" s="1"/>
  <c r="F29" i="10"/>
  <c r="F49" i="10" s="1"/>
  <c r="E29" i="10"/>
  <c r="E49" i="10" s="1"/>
  <c r="D29" i="10"/>
  <c r="D49" i="10" s="1"/>
  <c r="K28" i="10"/>
  <c r="K48" i="10" s="1"/>
  <c r="J28" i="10"/>
  <c r="J48" i="10" s="1"/>
  <c r="I28" i="10"/>
  <c r="I48" i="10" s="1"/>
  <c r="H28" i="10"/>
  <c r="H48" i="10" s="1"/>
  <c r="G28" i="10"/>
  <c r="G48" i="10" s="1"/>
  <c r="F28" i="10"/>
  <c r="F48" i="10" s="1"/>
  <c r="E28" i="10"/>
  <c r="E48" i="10" s="1"/>
  <c r="I27" i="10"/>
  <c r="I47" i="10" s="1"/>
  <c r="D27" i="10"/>
  <c r="D47" i="10" s="1"/>
  <c r="D15" i="10"/>
  <c r="E15" i="10"/>
  <c r="F15" i="10"/>
  <c r="F35" i="10" s="1"/>
  <c r="G15" i="10"/>
  <c r="G35" i="10" s="1"/>
  <c r="H15" i="10"/>
  <c r="H35" i="10" s="1"/>
  <c r="I15" i="10"/>
  <c r="I35" i="10" s="1"/>
  <c r="J15" i="10"/>
  <c r="J35" i="10" s="1"/>
  <c r="K35" i="10"/>
  <c r="D16" i="10"/>
  <c r="E16" i="10"/>
  <c r="F16" i="10"/>
  <c r="G16" i="10"/>
  <c r="H16" i="10"/>
  <c r="I16" i="10"/>
  <c r="J16" i="10"/>
  <c r="D17" i="10"/>
  <c r="E17" i="10"/>
  <c r="F17" i="10"/>
  <c r="G17" i="10"/>
  <c r="H17" i="10"/>
  <c r="I17" i="10"/>
  <c r="J17" i="10"/>
  <c r="K17" i="10"/>
  <c r="D18" i="10"/>
  <c r="E18" i="10"/>
  <c r="F18" i="10"/>
  <c r="G18" i="10"/>
  <c r="H18" i="10"/>
  <c r="I18" i="10"/>
  <c r="J18" i="10"/>
  <c r="D19" i="10"/>
  <c r="E19" i="10"/>
  <c r="F19" i="10"/>
  <c r="G19" i="10"/>
  <c r="H19" i="10"/>
  <c r="I19" i="10"/>
  <c r="J19" i="10"/>
  <c r="D20" i="10"/>
  <c r="E20" i="10"/>
  <c r="F20" i="10"/>
  <c r="G20" i="10"/>
  <c r="H20" i="10"/>
  <c r="I20" i="10"/>
  <c r="J20" i="10"/>
  <c r="K20" i="10"/>
  <c r="D21" i="10"/>
  <c r="E21" i="10"/>
  <c r="F21" i="10"/>
  <c r="G21" i="10"/>
  <c r="H21" i="10"/>
  <c r="I21" i="10"/>
  <c r="J21" i="10"/>
  <c r="K21" i="10"/>
  <c r="D22" i="10"/>
  <c r="E22" i="10"/>
  <c r="F22" i="10"/>
  <c r="G22" i="10"/>
  <c r="H22" i="10"/>
  <c r="I22" i="10"/>
  <c r="J22" i="10"/>
  <c r="K22" i="10"/>
  <c r="D23" i="10"/>
  <c r="E23" i="10"/>
  <c r="F23" i="10"/>
  <c r="G23" i="10"/>
  <c r="H23" i="10"/>
  <c r="I23" i="10"/>
  <c r="J23" i="10"/>
  <c r="K23" i="10"/>
  <c r="D24" i="10"/>
  <c r="D44" i="10" s="1"/>
  <c r="E24" i="10"/>
  <c r="E44" i="10" s="1"/>
  <c r="F24" i="10"/>
  <c r="F44" i="10" s="1"/>
  <c r="G24" i="10"/>
  <c r="G44" i="10" s="1"/>
  <c r="H24" i="10"/>
  <c r="H44" i="10" s="1"/>
  <c r="I24" i="10"/>
  <c r="I44" i="10" s="1"/>
  <c r="J24" i="10"/>
  <c r="J44" i="10" s="1"/>
  <c r="K24" i="10"/>
  <c r="K44" i="10" s="1"/>
  <c r="D25" i="10"/>
  <c r="D45" i="10" s="1"/>
  <c r="E25" i="10"/>
  <c r="E45" i="10" s="1"/>
  <c r="F25" i="10"/>
  <c r="F45" i="10" s="1"/>
  <c r="G25" i="10"/>
  <c r="G45" i="10" s="1"/>
  <c r="H25" i="10"/>
  <c r="H45" i="10" s="1"/>
  <c r="I25" i="10"/>
  <c r="I45" i="10" s="1"/>
  <c r="J25" i="10"/>
  <c r="J45" i="10" s="1"/>
  <c r="K14" i="10"/>
  <c r="K34" i="10" s="1"/>
  <c r="J14" i="10"/>
  <c r="I14" i="10"/>
  <c r="H14" i="10"/>
  <c r="G14" i="10"/>
  <c r="F14" i="10"/>
  <c r="E14" i="10"/>
  <c r="D14" i="10"/>
  <c r="O48" i="10" l="1"/>
  <c r="O50" i="10"/>
  <c r="N44" i="10"/>
  <c r="P44" i="10"/>
  <c r="O45" i="10"/>
  <c r="P49" i="10"/>
  <c r="N50" i="10"/>
  <c r="P50" i="10"/>
  <c r="P45" i="10"/>
  <c r="N48" i="10"/>
  <c r="P48" i="10"/>
  <c r="N49" i="10"/>
  <c r="O44" i="10"/>
  <c r="N45" i="10"/>
  <c r="O49" i="10"/>
  <c r="K42" i="10"/>
  <c r="G42" i="10"/>
  <c r="J42" i="10"/>
  <c r="F42" i="10"/>
  <c r="J38" i="10"/>
  <c r="F38" i="10"/>
  <c r="D97" i="10"/>
  <c r="D105" i="10" s="1"/>
  <c r="I34" i="10"/>
  <c r="J43" i="10"/>
  <c r="F43" i="10"/>
  <c r="J39" i="10"/>
  <c r="F39" i="10"/>
  <c r="N29" i="10"/>
  <c r="P29" i="10"/>
  <c r="N30" i="10"/>
  <c r="N59" i="10"/>
  <c r="P59" i="10"/>
  <c r="P79" i="10" s="1"/>
  <c r="P28" i="10"/>
  <c r="L31" i="10"/>
  <c r="O28" i="10"/>
  <c r="F34" i="10"/>
  <c r="J34" i="10"/>
  <c r="I43" i="10"/>
  <c r="I39" i="10"/>
  <c r="O29" i="10"/>
  <c r="O30" i="10"/>
  <c r="O59" i="10"/>
  <c r="O78" i="10"/>
  <c r="P30" i="10"/>
  <c r="H34" i="10"/>
  <c r="K43" i="10"/>
  <c r="G43" i="10"/>
  <c r="K41" i="10"/>
  <c r="G41" i="10"/>
  <c r="K39" i="10"/>
  <c r="G39" i="10"/>
  <c r="K38" i="10"/>
  <c r="G38" i="10"/>
  <c r="K37" i="10"/>
  <c r="G37" i="10"/>
  <c r="M31" i="10"/>
  <c r="N28" i="10"/>
  <c r="L36" i="10"/>
  <c r="L40" i="10"/>
  <c r="N14" i="10"/>
  <c r="P14" i="10"/>
  <c r="K40" i="10"/>
  <c r="G40" i="10"/>
  <c r="K36" i="10"/>
  <c r="G36" i="10"/>
  <c r="L37" i="10"/>
  <c r="L41" i="10"/>
  <c r="O14" i="10"/>
  <c r="J41" i="10"/>
  <c r="F41" i="10"/>
  <c r="J40" i="10"/>
  <c r="F40" i="10"/>
  <c r="J37" i="10"/>
  <c r="F37" i="10"/>
  <c r="J36" i="10"/>
  <c r="F36" i="10"/>
  <c r="L38" i="10"/>
  <c r="L42" i="10"/>
  <c r="O25" i="10"/>
  <c r="O24" i="10"/>
  <c r="E43" i="10"/>
  <c r="O23" i="10"/>
  <c r="I42" i="10"/>
  <c r="E42" i="10"/>
  <c r="O22" i="10"/>
  <c r="I41" i="10"/>
  <c r="E41" i="10"/>
  <c r="O21" i="10"/>
  <c r="I40" i="10"/>
  <c r="E40" i="10"/>
  <c r="O20" i="10"/>
  <c r="E39" i="10"/>
  <c r="O19" i="10"/>
  <c r="I38" i="10"/>
  <c r="E38" i="10"/>
  <c r="O18" i="10"/>
  <c r="I37" i="10"/>
  <c r="E37" i="10"/>
  <c r="O17" i="10"/>
  <c r="I36" i="10"/>
  <c r="E36" i="10"/>
  <c r="O16" i="10"/>
  <c r="E35" i="10"/>
  <c r="O35" i="10" s="1"/>
  <c r="O15" i="10"/>
  <c r="L34" i="10"/>
  <c r="L39" i="10"/>
  <c r="L43" i="10"/>
  <c r="G34" i="10"/>
  <c r="P25" i="10"/>
  <c r="N25" i="10"/>
  <c r="P24" i="10"/>
  <c r="N24" i="10"/>
  <c r="H43" i="10"/>
  <c r="D43" i="10"/>
  <c r="N23" i="10"/>
  <c r="P23" i="10"/>
  <c r="H42" i="10"/>
  <c r="D42" i="10"/>
  <c r="P22" i="10"/>
  <c r="N22" i="10"/>
  <c r="H41" i="10"/>
  <c r="D41" i="10"/>
  <c r="P21" i="10"/>
  <c r="N21" i="10"/>
  <c r="H40" i="10"/>
  <c r="D40" i="10"/>
  <c r="N20" i="10"/>
  <c r="P20" i="10"/>
  <c r="H39" i="10"/>
  <c r="D39" i="10"/>
  <c r="N19" i="10"/>
  <c r="P19" i="10"/>
  <c r="H38" i="10"/>
  <c r="D38" i="10"/>
  <c r="N18" i="10"/>
  <c r="P18" i="10"/>
  <c r="H37" i="10"/>
  <c r="D37" i="10"/>
  <c r="P17" i="10"/>
  <c r="N17" i="10"/>
  <c r="H36" i="10"/>
  <c r="D36" i="10"/>
  <c r="P16" i="10"/>
  <c r="N16" i="10"/>
  <c r="D35" i="10"/>
  <c r="N15" i="10"/>
  <c r="P15" i="10"/>
  <c r="Q91" i="10"/>
  <c r="Q94" i="10"/>
  <c r="Q65" i="10"/>
  <c r="Q75" i="10"/>
  <c r="H27" i="10"/>
  <c r="H47" i="10" s="1"/>
  <c r="Q86" i="10"/>
  <c r="Q92" i="10"/>
  <c r="Q73" i="10"/>
  <c r="Q77" i="10"/>
  <c r="Q56" i="10"/>
  <c r="Q69" i="10"/>
  <c r="E27" i="10"/>
  <c r="E47" i="10" s="1"/>
  <c r="Q55" i="10"/>
  <c r="Q93" i="10"/>
  <c r="Q67" i="10"/>
  <c r="Q66" i="10"/>
  <c r="Q70" i="10"/>
  <c r="Q76" i="10"/>
  <c r="Q68" i="10"/>
  <c r="Q74" i="10"/>
  <c r="F27" i="10"/>
  <c r="F47" i="10" s="1"/>
  <c r="J27" i="10"/>
  <c r="J47" i="10" s="1"/>
  <c r="G27" i="10"/>
  <c r="G47" i="10" s="1"/>
  <c r="O47" i="10" s="1"/>
  <c r="I31" i="10"/>
  <c r="D31" i="10"/>
  <c r="K31" i="10"/>
  <c r="Q48" i="10" l="1"/>
  <c r="N47" i="10"/>
  <c r="Q47" i="10" s="1"/>
  <c r="P47" i="10"/>
  <c r="Q50" i="10"/>
  <c r="Q45" i="10"/>
  <c r="Q49" i="10"/>
  <c r="Q44" i="10"/>
  <c r="N34" i="10"/>
  <c r="O39" i="10"/>
  <c r="N27" i="10"/>
  <c r="P27" i="10"/>
  <c r="M51" i="10"/>
  <c r="M80" i="10" s="1"/>
  <c r="O37" i="10"/>
  <c r="O40" i="10"/>
  <c r="O27" i="10"/>
  <c r="F97" i="10"/>
  <c r="F105" i="10" s="1"/>
  <c r="G97" i="10"/>
  <c r="G105" i="10" s="1"/>
  <c r="P36" i="10"/>
  <c r="N36" i="10"/>
  <c r="P37" i="10"/>
  <c r="N37" i="10"/>
  <c r="P38" i="10"/>
  <c r="N38" i="10"/>
  <c r="N39" i="10"/>
  <c r="P39" i="10"/>
  <c r="P40" i="10"/>
  <c r="N40" i="10"/>
  <c r="P41" i="10"/>
  <c r="N41" i="10"/>
  <c r="P42" i="10"/>
  <c r="N42" i="10"/>
  <c r="P43" i="10"/>
  <c r="N43" i="10"/>
  <c r="P35" i="10"/>
  <c r="N35" i="10"/>
  <c r="Q35" i="10" s="1"/>
  <c r="L51" i="10"/>
  <c r="O36" i="10"/>
  <c r="O43" i="10"/>
  <c r="P34" i="10"/>
  <c r="O42" i="10"/>
  <c r="O34" i="10"/>
  <c r="O38" i="10"/>
  <c r="O41" i="10"/>
  <c r="Q59" i="10"/>
  <c r="H31" i="10"/>
  <c r="E31" i="10"/>
  <c r="Q25" i="10"/>
  <c r="G31" i="10"/>
  <c r="J31" i="10"/>
  <c r="Q19" i="10"/>
  <c r="Q20" i="10"/>
  <c r="Q23" i="10"/>
  <c r="F31" i="10"/>
  <c r="Q21" i="10"/>
  <c r="Q22" i="10"/>
  <c r="Q24" i="10"/>
  <c r="Q17" i="10"/>
  <c r="Q18" i="10"/>
  <c r="Q16" i="10"/>
  <c r="Q15" i="10"/>
  <c r="Q41" i="10" l="1"/>
  <c r="Q39" i="10"/>
  <c r="Q37" i="10"/>
  <c r="Q34" i="10"/>
  <c r="Q40" i="10"/>
  <c r="Q38" i="10"/>
  <c r="N31" i="10"/>
  <c r="M52" i="10"/>
  <c r="Q42" i="10"/>
  <c r="I97" i="10"/>
  <c r="I105" i="10" s="1"/>
  <c r="H97" i="10"/>
  <c r="H105" i="10" s="1"/>
  <c r="Q43" i="10"/>
  <c r="O31" i="10"/>
  <c r="P31" i="10"/>
  <c r="Q36" i="10"/>
  <c r="L52" i="10"/>
  <c r="M82" i="10"/>
  <c r="K97" i="10" l="1"/>
  <c r="K105" i="10" s="1"/>
  <c r="J97" i="10"/>
  <c r="J105" i="10" s="1"/>
  <c r="I3" i="10"/>
  <c r="Q109" i="10"/>
  <c r="M97" i="10" l="1"/>
  <c r="L97" i="10"/>
  <c r="L105" i="10" s="1"/>
  <c r="N105" i="10" s="1"/>
  <c r="Q72" i="10"/>
  <c r="I51" i="10"/>
  <c r="G51" i="10"/>
  <c r="Q29" i="10"/>
  <c r="M105" i="10" l="1"/>
  <c r="P97" i="10"/>
  <c r="N97" i="10"/>
  <c r="O97" i="10"/>
  <c r="J51" i="10"/>
  <c r="J52" i="10" s="1"/>
  <c r="I52" i="10"/>
  <c r="I80" i="10"/>
  <c r="I106" i="10" s="1"/>
  <c r="Q28" i="10"/>
  <c r="D51" i="10"/>
  <c r="D80" i="10" s="1"/>
  <c r="Q30" i="10"/>
  <c r="F51" i="10"/>
  <c r="E51" i="10"/>
  <c r="E80" i="10" s="1"/>
  <c r="E106" i="10" s="1"/>
  <c r="K51" i="10"/>
  <c r="Q27" i="10"/>
  <c r="G52" i="10"/>
  <c r="P32" i="10"/>
  <c r="Q14" i="10"/>
  <c r="D106" i="10" l="1"/>
  <c r="E81" i="10"/>
  <c r="M106" i="10"/>
  <c r="O105" i="10"/>
  <c r="Q105" i="10" s="1"/>
  <c r="P105" i="10"/>
  <c r="K80" i="10"/>
  <c r="K106" i="10" s="1"/>
  <c r="O51" i="10"/>
  <c r="I82" i="10"/>
  <c r="D52" i="10"/>
  <c r="H51" i="10"/>
  <c r="P51" i="10" s="1"/>
  <c r="Q31" i="10"/>
  <c r="K52" i="10"/>
  <c r="P52" i="10"/>
  <c r="Y52" i="10" s="1"/>
  <c r="E52" i="10"/>
  <c r="F52" i="10"/>
  <c r="K82" i="10" l="1"/>
  <c r="N51" i="10"/>
  <c r="Q51" i="10" s="1"/>
  <c r="H52" i="10"/>
  <c r="Y51" i="10" s="1"/>
  <c r="G80" i="10" l="1"/>
  <c r="G106" i="10" s="1"/>
  <c r="G82" i="10" l="1"/>
  <c r="Q97" i="10"/>
  <c r="O80" i="10" l="1"/>
  <c r="E82" i="10"/>
  <c r="E108" i="10" s="1"/>
  <c r="O82" i="10" l="1"/>
  <c r="O106" i="10"/>
  <c r="F83" i="10" l="1"/>
  <c r="F80" i="10"/>
  <c r="H83" i="10"/>
  <c r="J80" i="10"/>
  <c r="L80" i="10"/>
  <c r="L106" i="10" l="1"/>
  <c r="M81" i="10"/>
  <c r="M108" i="10" s="1"/>
  <c r="F106" i="10"/>
  <c r="G81" i="10"/>
  <c r="J106" i="10"/>
  <c r="K81" i="10"/>
  <c r="K108" i="10" s="1"/>
  <c r="N78" i="10"/>
  <c r="Q78" i="10" s="1"/>
  <c r="D83" i="10"/>
  <c r="L82" i="10"/>
  <c r="L108" i="10" s="1"/>
  <c r="J82" i="10"/>
  <c r="F82" i="10"/>
  <c r="F108" i="10" s="1"/>
  <c r="H80" i="10"/>
  <c r="I81" i="10" s="1"/>
  <c r="I108" i="10" s="1"/>
  <c r="D82" i="10"/>
  <c r="L83" i="10"/>
  <c r="P78" i="10"/>
  <c r="P80" i="10" s="1"/>
  <c r="J83" i="10"/>
  <c r="O81" i="10" l="1"/>
  <c r="Q81" i="10" s="1"/>
  <c r="P81" i="10"/>
  <c r="G108" i="10"/>
  <c r="D108" i="10"/>
  <c r="N80" i="10"/>
  <c r="Q80" i="10" s="1"/>
  <c r="H106" i="10"/>
  <c r="P106" i="10" s="1"/>
  <c r="J108" i="10"/>
  <c r="H82" i="10"/>
  <c r="P82" i="10" s="1"/>
  <c r="P108" i="10" l="1"/>
  <c r="O108" i="10"/>
  <c r="P111" i="10"/>
  <c r="H108" i="10"/>
  <c r="P110" i="10" s="1"/>
  <c r="N82" i="10"/>
  <c r="Q82" i="10" s="1"/>
  <c r="N106" i="10"/>
  <c r="Q106" i="10" s="1"/>
  <c r="N108" i="10" l="1"/>
  <c r="Q108" i="10" s="1"/>
  <c r="P113" i="10"/>
  <c r="P112" i="10"/>
  <c r="P109" i="10"/>
</calcChain>
</file>

<file path=xl/sharedStrings.xml><?xml version="1.0" encoding="utf-8"?>
<sst xmlns="http://schemas.openxmlformats.org/spreadsheetml/2006/main" count="204" uniqueCount="164">
  <si>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</si>
  <si>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</si>
  <si>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</si>
  <si>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</si>
  <si>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</si>
  <si>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</si>
  <si>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</si>
  <si>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</si>
  <si>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</si>
  <si>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</si>
  <si>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</si>
  <si>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OPE INFLAT. RATE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</si>
  <si>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</si>
  <si>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</si>
  <si>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</si>
  <si>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</si>
  <si>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</si>
  <si>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</si>
  <si>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</si>
  <si>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</si>
  <si>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>FTE PER YEAR</t>
  </si>
  <si>
    <t>Personnel</t>
  </si>
  <si>
    <t>Y1</t>
  </si>
  <si>
    <t>Y2</t>
  </si>
  <si>
    <t>Y3</t>
  </si>
  <si>
    <t>SALARY 1</t>
  </si>
  <si>
    <t>SALARY 2</t>
  </si>
  <si>
    <t>SALARY 3</t>
  </si>
  <si>
    <t>OTHER 1</t>
  </si>
  <si>
    <t xml:space="preserve">  SALARY TOTAL</t>
  </si>
  <si>
    <t>OPE 1</t>
  </si>
  <si>
    <t>OPE 2</t>
  </si>
  <si>
    <t>OPE 3</t>
  </si>
  <si>
    <t xml:space="preserve">   BENEFIT TOTAL</t>
  </si>
  <si>
    <t>S &amp; S &amp; TRAVEL - TOTAL</t>
  </si>
  <si>
    <t>SUBTOTAL DIRECT</t>
  </si>
  <si>
    <t>ANNUAL TOTALS</t>
  </si>
  <si>
    <t>GRAND TOTAL CHECK</t>
  </si>
  <si>
    <t>OTHER 2</t>
  </si>
  <si>
    <t>Y1-CS</t>
  </si>
  <si>
    <t>Y2-CS</t>
  </si>
  <si>
    <t>Y3-CS</t>
  </si>
  <si>
    <t>YEAR 2-CS</t>
  </si>
  <si>
    <t>YEAR 1-CS</t>
  </si>
  <si>
    <t>YEAR3-CS</t>
  </si>
  <si>
    <t>SALARY 4</t>
  </si>
  <si>
    <t>SALARY 5</t>
  </si>
  <si>
    <t>SALARY 6</t>
  </si>
  <si>
    <t>OTHER 3</t>
  </si>
  <si>
    <t>OTHER 4</t>
  </si>
  <si>
    <t>SALARY 7</t>
  </si>
  <si>
    <t>SALARY 8</t>
  </si>
  <si>
    <t>OPE 4</t>
  </si>
  <si>
    <t>OPE 5</t>
  </si>
  <si>
    <t>OPE 6</t>
  </si>
  <si>
    <t>OPE 7</t>
  </si>
  <si>
    <t>OPE 8</t>
  </si>
  <si>
    <t>Total Cost Share</t>
  </si>
  <si>
    <t>Grand Total</t>
  </si>
  <si>
    <t>TOTAL-CS</t>
  </si>
  <si>
    <t xml:space="preserve"> GRAND TOTAL</t>
  </si>
  <si>
    <t>TOTAL</t>
  </si>
  <si>
    <t>CHECK</t>
  </si>
  <si>
    <t>*</t>
  </si>
  <si>
    <t>Cost Share %</t>
  </si>
  <si>
    <t>Y4</t>
  </si>
  <si>
    <t>Y4-CS</t>
  </si>
  <si>
    <t xml:space="preserve">  YEAR 4</t>
  </si>
  <si>
    <t>YEAR4-CS</t>
  </si>
  <si>
    <t>Total</t>
  </si>
  <si>
    <t>SALARY 9</t>
  </si>
  <si>
    <t>SALARY 10</t>
  </si>
  <si>
    <t>OPE 9</t>
  </si>
  <si>
    <t>OPE 10</t>
  </si>
  <si>
    <t>SALARY 11</t>
  </si>
  <si>
    <t>SALARY 12</t>
  </si>
  <si>
    <t>OPE 11</t>
  </si>
  <si>
    <t>OPE 12</t>
  </si>
  <si>
    <t>GRA OPE INFLAT. RATE</t>
  </si>
  <si>
    <t xml:space="preserve">DEPT. </t>
  </si>
  <si>
    <t>541-737-</t>
  </si>
  <si>
    <t>OVERHEAD RATES</t>
  </si>
  <si>
    <t>Student-Undergrad ($10.50/hr; 20hr/wk)</t>
  </si>
  <si>
    <t>Total from Sponsor</t>
  </si>
  <si>
    <t>EQUIPMENT (&lt;$5,000)</t>
  </si>
  <si>
    <t>(Description here)</t>
  </si>
  <si>
    <t>TRAVEL</t>
  </si>
  <si>
    <t>Domestic Travel Costs</t>
  </si>
  <si>
    <t>Foreigh Travel Costs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</si>
  <si>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</si>
  <si>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</si>
  <si>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</si>
  <si>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</si>
  <si>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</si>
  <si>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</si>
  <si>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</si>
  <si>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</si>
  <si>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</si>
  <si>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</si>
  <si>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</si>
  <si>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</si>
  <si>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</si>
  <si>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</si>
  <si>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TUITION (OSU)</t>
  </si>
  <si>
    <t>Subaward up to, including $25K</t>
  </si>
  <si>
    <t>Subaward</t>
  </si>
  <si>
    <t>INDIRECT COSTS-TDC</t>
  </si>
  <si>
    <t>Subawards in excess of $25K</t>
  </si>
  <si>
    <t>SUBTOTAL NON-OVHD</t>
  </si>
  <si>
    <t>Subaward Totals</t>
  </si>
  <si>
    <t>Year1</t>
  </si>
  <si>
    <t>Year2</t>
  </si>
  <si>
    <t>Year3</t>
  </si>
  <si>
    <t>Year4</t>
  </si>
  <si>
    <t>Year5</t>
  </si>
  <si>
    <t xml:space="preserve">  YEAR 5</t>
  </si>
  <si>
    <t>YEAR5-CS</t>
  </si>
  <si>
    <t>Y5</t>
  </si>
  <si>
    <t>Y5-CS</t>
  </si>
  <si>
    <t>TOTAL DIRECT COSTS</t>
  </si>
  <si>
    <t>red checks math</t>
  </si>
  <si>
    <t>fillable sections of the form</t>
  </si>
  <si>
    <t>fillable subaward sections of form</t>
  </si>
  <si>
    <t>Example PI</t>
  </si>
  <si>
    <t>Example coPI</t>
  </si>
  <si>
    <t>Example research assoc.</t>
  </si>
  <si>
    <t>Example FRA</t>
  </si>
  <si>
    <t>INSTRUCTIONS</t>
  </si>
  <si>
    <t>General proposal information:</t>
  </si>
  <si>
    <t>a.</t>
  </si>
  <si>
    <t>Fill in the header information in rows 2 - 5</t>
  </si>
  <si>
    <t>b.</t>
  </si>
  <si>
    <t>Determine the inflation rate that you would like to use for salary (cells D6, F6, H6, J6, L6)</t>
  </si>
  <si>
    <t>c.</t>
  </si>
  <si>
    <t>Determine the inflation rate that you would like to use for OPE (cells D7, F7, H7, J7, L7)</t>
  </si>
  <si>
    <t>d.</t>
  </si>
  <si>
    <t>The GRA OPE Inflation rate should be listed at 11% (1.11) based on the OSP website</t>
  </si>
  <si>
    <t>e.</t>
  </si>
  <si>
    <t>Key in the appropriate overhead rate to use for the sponsored funds (D9, F9, H9, J9, L9) and for cost-share (most over OSU negotiated rate of 46%; E9, G9, I9, K9, M9)</t>
  </si>
  <si>
    <t>f.</t>
  </si>
  <si>
    <t>Make sure each active budget year has a "1" in row 10 (as opposed to a "0" which will block out all payroll calculations for that particular year)</t>
  </si>
  <si>
    <t>Personnel:</t>
  </si>
  <si>
    <t>List the personnel and associated base salary rate that will be supported on this project in cells B14 - C30; it is acceptable to use a line as a placeholder with estimated salary for someone to be hired post award.</t>
  </si>
  <si>
    <t>i.</t>
  </si>
  <si>
    <t xml:space="preserve">Use columns S - AB for FTE rates (which correspond to the formulas in columns D - M); 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</si>
  <si>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</si>
  <si>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</si>
  <si>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</si>
  <si>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 xml:space="preserve">you can change these by overriding the formulas in cells B34 - B50 if you wish and the calculations in columns D - M will still work </t>
  </si>
  <si>
    <t>Other direct costs:</t>
  </si>
  <si>
    <t>Simply key in the dollar amounts into columns D - M for amounts to be added to the totals and also for indirect costs (IDC) calculations</t>
  </si>
  <si>
    <t>One exception is the formula to add up several items (currently up to 5 separate) under materials &amp; supplies specifically as this category is often broken up into multiple items on the budget justification</t>
  </si>
  <si>
    <t>Subawards:</t>
  </si>
  <si>
    <t xml:space="preserve">Note that there are two separate areas for subawards as OSU will only charge IDC on the first $25,000 of each subaward; </t>
  </si>
  <si>
    <t>Place the first $25,000 in the upper section titled, "Subaward up to, including $25K;" this could happen all in the first year or be stretched out over several depending on the size of the project and the involvement of the particular subaward institution</t>
  </si>
  <si>
    <t>You will then have to calculate the remaining funds and list under the lower subaward section titled, "Subawards in excess of $25K;" an example is listed for reference</t>
  </si>
  <si>
    <t>I've added a subaward totals column at the bottom to show the full funds requested per year</t>
  </si>
  <si>
    <t>fillable match sections of form</t>
  </si>
  <si>
    <t>Tuition rates increasing 4.5% annually</t>
  </si>
  <si>
    <t>GRA - PhD level (0.49 FTE)</t>
  </si>
  <si>
    <t>GRA - Masters level (0.49 FTE)</t>
  </si>
  <si>
    <r>
      <t>Unreceovered Indirect Cost (</t>
    </r>
    <r>
      <rPr>
        <b/>
        <u/>
        <sz val="10"/>
        <color theme="5"/>
        <rFont val="Arial"/>
        <family val="2"/>
      </rPr>
      <t>if allowable</t>
    </r>
    <r>
      <rPr>
        <b/>
        <sz val="10"/>
        <rFont val="Arial"/>
        <family val="2"/>
      </rPr>
      <t>)</t>
    </r>
  </si>
  <si>
    <t>$997/term</t>
  </si>
  <si>
    <t>BENEFITS: FY17 (estimates 03.17.16)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</si>
</sst>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#,##0.0000000"/>
    <numFmt numFmtId="167" formatCode="&quot;$&quot;#,##0"/>
  </numFmts>
  <fonts count="3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u/>
      <sz val="8"/>
      <color indexed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i/>
      <sz val="8"/>
      <color indexed="24"/>
      <name val="Arial"/>
      <family val="2"/>
    </font>
    <font>
      <b/>
      <u/>
      <sz val="8"/>
      <color indexed="2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6"/>
      <color theme="5"/>
      <name val="Arial"/>
      <family val="2"/>
    </font>
    <font>
      <b/>
      <sz val="9"/>
      <color theme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theme="5"/>
      <name val="Arial"/>
      <family val="2"/>
    </font>
    <font>
      <b/>
      <sz val="6"/>
      <color theme="5"/>
      <name val="Arial"/>
      <family val="2"/>
    </font>
    <font>
      <sz val="8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Protection="0">
      <protection locked="0"/>
    </xf>
  </cellStyleXfs>
  <cellXfs count="194">
    <xf numFmtId="0" fontId="0" fillId="0" borderId="0" xfId="0"/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1" xfId="1" applyFont="1" applyFill="1" applyBorder="1" applyProtection="1">
      <protection locked="0"/>
    </xf>
    <xf numFmtId="0" fontId="7" fillId="0" borderId="2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8" fillId="0" borderId="3" xfId="1" applyFont="1" applyFill="1" applyBorder="1" applyProtection="1">
      <protection locked="0"/>
    </xf>
    <xf numFmtId="0" fontId="9" fillId="0" borderId="0" xfId="1" applyFont="1" applyFill="1" applyProtection="1">
      <protection locked="0"/>
    </xf>
    <xf numFmtId="0" fontId="9" fillId="0" borderId="0" xfId="1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0" fontId="8" fillId="0" borderId="0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8" fillId="0" borderId="5" xfId="1" applyFont="1" applyFill="1" applyBorder="1" applyProtection="1">
      <protection locked="0"/>
    </xf>
    <xf numFmtId="165" fontId="0" fillId="0" borderId="0" xfId="0" applyNumberFormat="1" applyBorder="1" applyAlignment="1">
      <alignment horizontal="left"/>
    </xf>
    <xf numFmtId="0" fontId="9" fillId="0" borderId="6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0" fillId="0" borderId="7" xfId="1" applyFont="1" applyFill="1" applyBorder="1" applyProtection="1">
      <protection locked="0"/>
    </xf>
    <xf numFmtId="3" fontId="10" fillId="0" borderId="0" xfId="1" applyNumberFormat="1" applyFont="1" applyFill="1" applyBorder="1" applyProtection="1">
      <protection locked="0"/>
    </xf>
    <xf numFmtId="3" fontId="10" fillId="0" borderId="0" xfId="1" applyNumberFormat="1" applyFont="1" applyFill="1" applyBorder="1" applyProtection="1"/>
    <xf numFmtId="41" fontId="10" fillId="0" borderId="0" xfId="1" applyNumberFormat="1" applyFont="1" applyFill="1" applyBorder="1" applyProtection="1"/>
    <xf numFmtId="0" fontId="14" fillId="0" borderId="0" xfId="1" applyFont="1" applyFill="1" applyProtection="1">
      <protection locked="0"/>
    </xf>
    <xf numFmtId="0" fontId="15" fillId="0" borderId="0" xfId="1" applyFont="1" applyFill="1" applyBorder="1" applyProtection="1">
      <protection locked="0"/>
    </xf>
    <xf numFmtId="0" fontId="10" fillId="0" borderId="0" xfId="1" applyNumberFormat="1" applyFont="1" applyFill="1" applyProtection="1">
      <protection locked="0"/>
    </xf>
    <xf numFmtId="0" fontId="10" fillId="0" borderId="2" xfId="1" applyFont="1" applyFill="1" applyBorder="1" applyAlignment="1" applyProtection="1">
      <alignment horizontal="center"/>
      <protection locked="0"/>
    </xf>
    <xf numFmtId="3" fontId="10" fillId="0" borderId="0" xfId="1" applyNumberFormat="1" applyFont="1" applyFill="1" applyBorder="1" applyAlignment="1" applyProtection="1">
      <alignment horizontal="right"/>
    </xf>
    <xf numFmtId="0" fontId="7" fillId="0" borderId="0" xfId="1" applyFont="1" applyFill="1" applyProtection="1">
      <protection locked="0"/>
    </xf>
    <xf numFmtId="0" fontId="16" fillId="0" borderId="0" xfId="1" applyFont="1" applyFill="1" applyProtection="1">
      <protection locked="0"/>
    </xf>
    <xf numFmtId="2" fontId="17" fillId="0" borderId="8" xfId="1" applyNumberFormat="1" applyFont="1" applyFill="1" applyBorder="1" applyProtection="1">
      <protection locked="0"/>
    </xf>
    <xf numFmtId="15" fontId="17" fillId="0" borderId="8" xfId="1" applyNumberFormat="1" applyFont="1" applyFill="1" applyBorder="1" applyProtection="1">
      <protection locked="0"/>
    </xf>
    <xf numFmtId="0" fontId="18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20" fillId="0" borderId="2" xfId="1" applyFont="1" applyFill="1" applyBorder="1" applyAlignment="1" applyProtection="1">
      <alignment horizontal="center" wrapText="1"/>
      <protection locked="0"/>
    </xf>
    <xf numFmtId="0" fontId="20" fillId="0" borderId="7" xfId="1" applyFont="1" applyFill="1" applyBorder="1" applyProtection="1">
      <protection locked="0"/>
    </xf>
    <xf numFmtId="3" fontId="20" fillId="0" borderId="0" xfId="1" applyNumberFormat="1" applyFont="1" applyFill="1" applyBorder="1" applyProtection="1">
      <protection locked="0"/>
    </xf>
    <xf numFmtId="3" fontId="20" fillId="0" borderId="0" xfId="1" applyNumberFormat="1" applyFont="1" applyFill="1" applyBorder="1" applyProtection="1"/>
    <xf numFmtId="41" fontId="20" fillId="0" borderId="0" xfId="1" applyNumberFormat="1" applyFont="1" applyFill="1" applyBorder="1" applyProtection="1"/>
    <xf numFmtId="41" fontId="20" fillId="0" borderId="0" xfId="1" applyNumberFormat="1" applyFont="1" applyFill="1" applyProtection="1"/>
    <xf numFmtId="41" fontId="16" fillId="0" borderId="0" xfId="1" applyNumberFormat="1" applyFont="1" applyFill="1" applyProtection="1"/>
    <xf numFmtId="164" fontId="10" fillId="0" borderId="0" xfId="1" applyNumberFormat="1" applyFont="1" applyFill="1" applyProtection="1">
      <protection locked="0"/>
    </xf>
    <xf numFmtId="0" fontId="1" fillId="0" borderId="9" xfId="1" applyFon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1" fillId="0" borderId="2" xfId="1" applyFont="1" applyFill="1" applyBorder="1" applyAlignment="1" applyProtection="1">
      <alignment horizontal="right"/>
      <protection locked="0"/>
    </xf>
    <xf numFmtId="0" fontId="1" fillId="0" borderId="10" xfId="1" applyFont="1" applyFill="1" applyBorder="1" applyProtection="1"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1" fillId="0" borderId="7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0" fontId="1" fillId="0" borderId="0" xfId="0" applyFont="1" applyFill="1" applyProtection="1">
      <protection locked="0"/>
    </xf>
    <xf numFmtId="43" fontId="1" fillId="0" borderId="0" xfId="1" applyNumberFormat="1" applyFont="1" applyFill="1" applyAlignment="1" applyProtection="1">
      <alignment horizontal="center"/>
      <protection locked="0"/>
    </xf>
    <xf numFmtId="43" fontId="1" fillId="0" borderId="0" xfId="1" applyNumberFormat="1" applyFont="1" applyFill="1" applyProtection="1">
      <protection locked="0"/>
    </xf>
    <xf numFmtId="3" fontId="10" fillId="0" borderId="0" xfId="1" applyNumberFormat="1" applyFont="1" applyFill="1" applyProtection="1">
      <protection locked="0"/>
    </xf>
    <xf numFmtId="43" fontId="1" fillId="0" borderId="0" xfId="1" applyNumberFormat="1" applyFont="1" applyFill="1" applyProtection="1"/>
    <xf numFmtId="3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alignment horizontal="left"/>
      <protection locked="0"/>
    </xf>
    <xf numFmtId="3" fontId="1" fillId="0" borderId="0" xfId="1" applyNumberFormat="1" applyFont="1" applyFill="1" applyBorder="1" applyAlignment="1" applyProtection="1">
      <alignment horizontal="right"/>
    </xf>
    <xf numFmtId="2" fontId="1" fillId="0" borderId="0" xfId="1" applyNumberFormat="1" applyFont="1" applyFill="1" applyProtection="1">
      <protection locked="0"/>
    </xf>
    <xf numFmtId="0" fontId="1" fillId="0" borderId="0" xfId="1" applyNumberFormat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wrapText="1"/>
      <protection locked="0"/>
    </xf>
    <xf numFmtId="41" fontId="1" fillId="0" borderId="0" xfId="1" applyNumberFormat="1" applyFont="1" applyFill="1" applyBorder="1" applyProtection="1">
      <protection locked="0"/>
    </xf>
    <xf numFmtId="41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protection locked="0"/>
    </xf>
    <xf numFmtId="41" fontId="1" fillId="0" borderId="0" xfId="1" applyNumberFormat="1" applyFont="1" applyFill="1" applyBorder="1" applyProtection="1"/>
    <xf numFmtId="0" fontId="1" fillId="0" borderId="0" xfId="1" applyFont="1" applyFill="1" applyBorder="1" applyProtection="1">
      <protection locked="0"/>
    </xf>
    <xf numFmtId="42" fontId="1" fillId="0" borderId="0" xfId="1" applyNumberFormat="1" applyFont="1" applyFill="1" applyProtection="1">
      <protection locked="0"/>
    </xf>
    <xf numFmtId="0" fontId="1" fillId="0" borderId="0" xfId="1" applyFont="1" applyFill="1" applyAlignment="1" applyProtection="1">
      <alignment horizontal="right"/>
      <protection locked="0"/>
    </xf>
    <xf numFmtId="0" fontId="10" fillId="0" borderId="0" xfId="1" applyFont="1" applyFill="1" applyAlignment="1" applyProtection="1">
      <alignment horizontal="right"/>
      <protection locked="0"/>
    </xf>
    <xf numFmtId="164" fontId="1" fillId="0" borderId="0" xfId="1" applyNumberFormat="1" applyFont="1" applyFill="1" applyProtection="1">
      <protection locked="0"/>
    </xf>
    <xf numFmtId="10" fontId="18" fillId="0" borderId="0" xfId="1" applyNumberFormat="1" applyFont="1" applyFill="1" applyAlignment="1" applyProtection="1">
      <alignment horizontal="center"/>
    </xf>
    <xf numFmtId="10" fontId="1" fillId="0" borderId="0" xfId="1" applyNumberFormat="1" applyFont="1" applyFill="1" applyProtection="1">
      <protection locked="0"/>
    </xf>
    <xf numFmtId="42" fontId="10" fillId="0" borderId="0" xfId="1" applyNumberFormat="1" applyFont="1" applyFill="1" applyProtection="1"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22" fillId="0" borderId="0" xfId="1" applyFont="1" applyFill="1" applyProtection="1">
      <protection locked="0"/>
    </xf>
    <xf numFmtId="0" fontId="22" fillId="0" borderId="0" xfId="1" applyFont="1" applyFill="1" applyBorder="1" applyAlignment="1" applyProtection="1">
      <alignment horizontal="right"/>
      <protection locked="0"/>
    </xf>
    <xf numFmtId="2" fontId="23" fillId="0" borderId="0" xfId="1" applyNumberFormat="1" applyFont="1" applyFill="1" applyBorder="1" applyProtection="1">
      <protection locked="0"/>
    </xf>
    <xf numFmtId="15" fontId="23" fillId="0" borderId="0" xfId="1" applyNumberFormat="1" applyFont="1" applyFill="1" applyBorder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24" fillId="0" borderId="11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center"/>
    </xf>
    <xf numFmtId="41" fontId="23" fillId="0" borderId="0" xfId="1" applyNumberFormat="1" applyFont="1" applyFill="1" applyProtection="1"/>
    <xf numFmtId="41" fontId="22" fillId="0" borderId="0" xfId="1" applyNumberFormat="1" applyFont="1" applyFill="1" applyProtection="1"/>
    <xf numFmtId="10" fontId="22" fillId="0" borderId="0" xfId="1" applyNumberFormat="1" applyFont="1" applyFill="1" applyAlignment="1" applyProtection="1">
      <alignment horizontal="center"/>
    </xf>
    <xf numFmtId="3" fontId="25" fillId="0" borderId="0" xfId="1" applyNumberFormat="1" applyFont="1" applyFill="1" applyBorder="1" applyProtection="1"/>
    <xf numFmtId="41" fontId="25" fillId="0" borderId="0" xfId="1" applyNumberFormat="1" applyFont="1" applyFill="1" applyBorder="1" applyProtection="1"/>
    <xf numFmtId="3" fontId="22" fillId="0" borderId="0" xfId="1" applyNumberFormat="1" applyFont="1" applyFill="1" applyProtection="1">
      <protection locked="0"/>
    </xf>
    <xf numFmtId="41" fontId="22" fillId="0" borderId="0" xfId="1" applyNumberFormat="1" applyFont="1" applyFill="1" applyBorder="1" applyProtection="1"/>
    <xf numFmtId="167" fontId="18" fillId="0" borderId="0" xfId="1" applyNumberFormat="1" applyFont="1" applyFill="1" applyAlignment="1" applyProtection="1">
      <alignment horizontal="center"/>
    </xf>
    <xf numFmtId="14" fontId="10" fillId="0" borderId="0" xfId="1" applyNumberFormat="1" applyFont="1" applyFill="1" applyBorder="1" applyProtection="1">
      <protection locked="0"/>
    </xf>
    <xf numFmtId="0" fontId="10" fillId="0" borderId="0" xfId="1" applyFont="1" applyFill="1" applyBorder="1" applyProtection="1"/>
    <xf numFmtId="42" fontId="1" fillId="0" borderId="0" xfId="1" applyNumberFormat="1" applyFont="1" applyFill="1" applyProtection="1"/>
    <xf numFmtId="4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2" borderId="0" xfId="1" applyFont="1" applyFill="1" applyProtection="1">
      <protection locked="0"/>
    </xf>
    <xf numFmtId="43" fontId="1" fillId="3" borderId="0" xfId="1" applyNumberFormat="1" applyFont="1" applyFill="1" applyAlignment="1" applyProtection="1">
      <alignment horizontal="center"/>
      <protection locked="0"/>
    </xf>
    <xf numFmtId="0" fontId="1" fillId="3" borderId="0" xfId="1" applyFont="1" applyFill="1" applyAlignment="1" applyProtection="1">
      <alignment horizontal="center"/>
      <protection locked="0"/>
    </xf>
    <xf numFmtId="0" fontId="1" fillId="3" borderId="0" xfId="1" applyFont="1" applyFill="1" applyProtection="1">
      <protection locked="0"/>
    </xf>
    <xf numFmtId="0" fontId="10" fillId="2" borderId="0" xfId="1" applyFont="1" applyFill="1" applyProtection="1">
      <protection locked="0"/>
    </xf>
    <xf numFmtId="0" fontId="1" fillId="4" borderId="0" xfId="1" applyFont="1" applyFill="1" applyProtection="1">
      <protection locked="0"/>
    </xf>
    <xf numFmtId="0" fontId="26" fillId="4" borderId="0" xfId="1" applyFont="1" applyFill="1" applyProtection="1">
      <protection locked="0"/>
    </xf>
    <xf numFmtId="41" fontId="1" fillId="2" borderId="0" xfId="1" applyNumberFormat="1" applyFont="1" applyFill="1" applyBorder="1" applyProtection="1"/>
    <xf numFmtId="41" fontId="1" fillId="2" borderId="12" xfId="1" applyNumberFormat="1" applyFont="1" applyFill="1" applyBorder="1" applyProtection="1"/>
    <xf numFmtId="0" fontId="1" fillId="5" borderId="0" xfId="1" applyFont="1" applyFill="1" applyProtection="1">
      <protection locked="0"/>
    </xf>
    <xf numFmtId="41" fontId="1" fillId="5" borderId="0" xfId="1" applyNumberFormat="1" applyFont="1" applyFill="1" applyBorder="1" applyProtection="1">
      <protection locked="0"/>
    </xf>
    <xf numFmtId="0" fontId="2" fillId="2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41" fontId="11" fillId="2" borderId="0" xfId="1" applyNumberFormat="1" applyFont="1" applyFill="1" applyBorder="1" applyProtection="1"/>
    <xf numFmtId="41" fontId="1" fillId="3" borderId="0" xfId="1" applyNumberFormat="1" applyFont="1" applyFill="1" applyBorder="1" applyProtection="1">
      <protection locked="0"/>
    </xf>
    <xf numFmtId="41" fontId="26" fillId="3" borderId="0" xfId="1" applyNumberFormat="1" applyFont="1" applyFill="1" applyBorder="1" applyProtection="1">
      <protection locked="0"/>
    </xf>
    <xf numFmtId="3" fontId="27" fillId="0" borderId="0" xfId="1" applyNumberFormat="1" applyFont="1" applyFill="1" applyBorder="1" applyAlignment="1" applyProtection="1">
      <alignment horizontal="center"/>
    </xf>
    <xf numFmtId="41" fontId="1" fillId="4" borderId="0" xfId="1" applyNumberFormat="1" applyFont="1" applyFill="1" applyProtection="1">
      <protection locked="0"/>
    </xf>
    <xf numFmtId="41" fontId="1" fillId="2" borderId="0" xfId="1" applyNumberFormat="1" applyFont="1" applyFill="1" applyProtection="1"/>
    <xf numFmtId="0" fontId="11" fillId="0" borderId="0" xfId="1" applyFont="1" applyFill="1" applyProtection="1">
      <protection locked="0"/>
    </xf>
    <xf numFmtId="41" fontId="11" fillId="0" borderId="0" xfId="1" applyNumberFormat="1" applyFont="1" applyFill="1" applyBorder="1" applyProtection="1"/>
    <xf numFmtId="41" fontId="2" fillId="0" borderId="0" xfId="1" applyNumberFormat="1" applyFont="1" applyFill="1" applyBorder="1" applyProtection="1"/>
    <xf numFmtId="0" fontId="9" fillId="3" borderId="0" xfId="1" applyNumberFormat="1" applyFont="1" applyFill="1" applyProtection="1">
      <protection locked="0"/>
    </xf>
    <xf numFmtId="0" fontId="2" fillId="0" borderId="0" xfId="1" applyFont="1" applyFill="1" applyProtection="1">
      <protection locked="0"/>
    </xf>
    <xf numFmtId="41" fontId="2" fillId="2" borderId="0" xfId="1" applyNumberFormat="1" applyFont="1" applyFill="1" applyBorder="1" applyProtection="1"/>
    <xf numFmtId="3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ont="1" applyFill="1" applyBorder="1" applyProtection="1"/>
    <xf numFmtId="0" fontId="2" fillId="0" borderId="4" xfId="1" applyFont="1" applyFill="1" applyBorder="1" applyProtection="1">
      <protection locked="0"/>
    </xf>
    <xf numFmtId="0" fontId="11" fillId="0" borderId="4" xfId="1" applyFont="1" applyFill="1" applyBorder="1" applyProtection="1">
      <protection locked="0"/>
    </xf>
    <xf numFmtId="41" fontId="11" fillId="0" borderId="4" xfId="1" applyNumberFormat="1" applyFont="1" applyFill="1" applyBorder="1" applyProtection="1">
      <protection locked="0"/>
    </xf>
    <xf numFmtId="41" fontId="2" fillId="0" borderId="4" xfId="1" applyNumberFormat="1" applyFont="1" applyFill="1" applyBorder="1" applyProtection="1">
      <protection locked="0"/>
    </xf>
    <xf numFmtId="41" fontId="28" fillId="0" borderId="4" xfId="1" applyNumberFormat="1" applyFont="1" applyFill="1" applyBorder="1" applyProtection="1"/>
    <xf numFmtId="3" fontId="24" fillId="0" borderId="0" xfId="1" applyNumberFormat="1" applyFont="1" applyFill="1" applyProtection="1">
      <protection locked="0"/>
    </xf>
    <xf numFmtId="0" fontId="7" fillId="0" borderId="0" xfId="1" applyFont="1" applyAlignment="1" applyProtection="1">
      <alignment horizontal="right"/>
      <protection locked="0"/>
    </xf>
    <xf numFmtId="0" fontId="7" fillId="0" borderId="0" xfId="1" applyFont="1" applyProtection="1">
      <protection locked="0"/>
    </xf>
    <xf numFmtId="0" fontId="3" fillId="0" borderId="0" xfId="1" applyFont="1" applyProtection="1">
      <protection locked="0"/>
    </xf>
    <xf numFmtId="41" fontId="3" fillId="0" borderId="0" xfId="1" applyNumberFormat="1" applyFont="1" applyProtection="1"/>
    <xf numFmtId="0" fontId="3" fillId="0" borderId="0" xfId="1" applyFont="1" applyProtection="1"/>
    <xf numFmtId="41" fontId="21" fillId="0" borderId="0" xfId="1" applyNumberFormat="1" applyFont="1" applyProtection="1"/>
    <xf numFmtId="3" fontId="29" fillId="0" borderId="0" xfId="1" applyNumberFormat="1" applyFont="1" applyFill="1" applyBorder="1" applyAlignment="1" applyProtection="1">
      <alignment horizontal="center"/>
    </xf>
    <xf numFmtId="166" fontId="10" fillId="0" borderId="0" xfId="1" applyNumberFormat="1" applyFont="1" applyFill="1" applyProtection="1">
      <protection locked="0"/>
    </xf>
    <xf numFmtId="41" fontId="23" fillId="0" borderId="0" xfId="1" applyNumberFormat="1" applyFont="1" applyFill="1" applyProtection="1">
      <protection locked="0"/>
    </xf>
    <xf numFmtId="0" fontId="30" fillId="2" borderId="0" xfId="1" applyFont="1" applyFill="1" applyProtection="1">
      <protection locked="0"/>
    </xf>
    <xf numFmtId="0" fontId="1" fillId="6" borderId="2" xfId="1" applyFont="1" applyFill="1" applyBorder="1" applyAlignment="1" applyProtection="1">
      <alignment horizontal="right"/>
      <protection locked="0"/>
    </xf>
    <xf numFmtId="0" fontId="1" fillId="6" borderId="7" xfId="1" applyFont="1" applyFill="1" applyBorder="1" applyProtection="1">
      <protection locked="0"/>
    </xf>
    <xf numFmtId="3" fontId="1" fillId="6" borderId="0" xfId="1" applyNumberFormat="1" applyFont="1" applyFill="1" applyBorder="1" applyProtection="1">
      <protection locked="0"/>
    </xf>
    <xf numFmtId="3" fontId="1" fillId="6" borderId="0" xfId="1" applyNumberFormat="1" applyFont="1" applyFill="1" applyBorder="1" applyProtection="1"/>
    <xf numFmtId="3" fontId="1" fillId="6" borderId="0" xfId="1" applyNumberFormat="1" applyFont="1" applyFill="1" applyBorder="1" applyAlignment="1" applyProtection="1">
      <alignment horizontal="right"/>
    </xf>
    <xf numFmtId="3" fontId="10" fillId="6" borderId="0" xfId="1" applyNumberFormat="1" applyFont="1" applyFill="1" applyBorder="1" applyProtection="1"/>
    <xf numFmtId="0" fontId="10" fillId="6" borderId="2" xfId="1" applyFont="1" applyFill="1" applyBorder="1" applyAlignment="1" applyProtection="1">
      <alignment horizontal="center"/>
      <protection locked="0"/>
    </xf>
    <xf numFmtId="0" fontId="10" fillId="6" borderId="7" xfId="1" applyFont="1" applyFill="1" applyBorder="1" applyProtection="1">
      <protection locked="0"/>
    </xf>
    <xf numFmtId="3" fontId="10" fillId="6" borderId="0" xfId="1" applyNumberFormat="1" applyFont="1" applyFill="1" applyBorder="1" applyProtection="1">
      <protection locked="0"/>
    </xf>
    <xf numFmtId="3" fontId="10" fillId="6" borderId="0" xfId="1" applyNumberFormat="1" applyFont="1" applyFill="1" applyBorder="1" applyAlignment="1" applyProtection="1">
      <alignment horizontal="right"/>
    </xf>
    <xf numFmtId="41" fontId="2" fillId="6" borderId="0" xfId="1" applyNumberFormat="1" applyFont="1" applyFill="1" applyBorder="1" applyProtection="1"/>
    <xf numFmtId="3" fontId="2" fillId="6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1" applyNumberFormat="1" applyFont="1" applyFill="1" applyAlignment="1" applyProtection="1">
      <alignment horizontal="center"/>
    </xf>
    <xf numFmtId="43" fontId="1" fillId="4" borderId="0" xfId="1" applyNumberFormat="1" applyFont="1" applyFill="1" applyAlignment="1" applyProtection="1">
      <alignment horizontal="center"/>
      <protection locked="0"/>
    </xf>
    <xf numFmtId="41" fontId="1" fillId="4" borderId="0" xfId="1" applyNumberFormat="1" applyFont="1" applyFill="1" applyBorder="1" applyProtection="1">
      <protection locked="0"/>
    </xf>
    <xf numFmtId="41" fontId="1" fillId="6" borderId="13" xfId="1" applyNumberFormat="1" applyFont="1" applyFill="1" applyBorder="1" applyProtection="1"/>
    <xf numFmtId="41" fontId="26" fillId="4" borderId="0" xfId="1" applyNumberFormat="1" applyFont="1" applyFill="1" applyBorder="1" applyProtection="1">
      <protection locked="0"/>
    </xf>
    <xf numFmtId="41" fontId="11" fillId="6" borderId="13" xfId="1" applyNumberFormat="1" applyFont="1" applyFill="1" applyBorder="1" applyProtection="1"/>
    <xf numFmtId="41" fontId="2" fillId="6" borderId="13" xfId="1" applyNumberFormat="1" applyFont="1" applyFill="1" applyBorder="1" applyProtection="1"/>
    <xf numFmtId="41" fontId="1" fillId="2" borderId="14" xfId="1" applyNumberFormat="1" applyFont="1" applyFill="1" applyBorder="1" applyProtection="1"/>
    <xf numFmtId="0" fontId="7" fillId="4" borderId="15" xfId="1" applyFont="1" applyFill="1" applyBorder="1" applyProtection="1">
      <protection locked="0"/>
    </xf>
    <xf numFmtId="165" fontId="7" fillId="4" borderId="15" xfId="1" applyNumberFormat="1" applyFont="1" applyFill="1" applyBorder="1" applyAlignment="1" applyProtection="1">
      <alignment horizontal="left"/>
      <protection locked="0"/>
    </xf>
    <xf numFmtId="0" fontId="3" fillId="4" borderId="16" xfId="1" applyFont="1" applyFill="1" applyBorder="1" applyProtection="1">
      <protection locked="0"/>
    </xf>
    <xf numFmtId="0" fontId="3" fillId="4" borderId="17" xfId="1" applyFont="1" applyFill="1" applyBorder="1" applyProtection="1">
      <protection locked="0"/>
    </xf>
    <xf numFmtId="0" fontId="7" fillId="4" borderId="18" xfId="1" applyFont="1" applyFill="1" applyBorder="1" applyProtection="1">
      <protection locked="0"/>
    </xf>
    <xf numFmtId="14" fontId="10" fillId="4" borderId="15" xfId="1" applyNumberFormat="1" applyFont="1" applyFill="1" applyBorder="1" applyProtection="1">
      <protection locked="0"/>
    </xf>
    <xf numFmtId="0" fontId="16" fillId="4" borderId="15" xfId="1" applyFont="1" applyFill="1" applyBorder="1" applyAlignment="1" applyProtection="1">
      <alignment horizontal="right"/>
      <protection locked="0"/>
    </xf>
    <xf numFmtId="0" fontId="32" fillId="0" borderId="0" xfId="0" applyFont="1"/>
    <xf numFmtId="0" fontId="31" fillId="0" borderId="0" xfId="0" applyFont="1" applyAlignment="1">
      <alignment vertical="top"/>
    </xf>
    <xf numFmtId="0" fontId="33" fillId="0" borderId="0" xfId="0" applyFont="1"/>
    <xf numFmtId="0" fontId="32" fillId="0" borderId="0" xfId="0" applyFont="1" applyAlignment="1">
      <alignment horizontal="left" wrapText="1"/>
    </xf>
    <xf numFmtId="0" fontId="1" fillId="0" borderId="0" xfId="1" applyFont="1" applyFill="1" applyAlignment="1" applyProtection="1">
      <alignment wrapText="1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44" fontId="1" fillId="0" borderId="0" xfId="1" applyNumberFormat="1" applyFont="1" applyFill="1" applyAlignment="1" applyProtection="1"/>
    <xf numFmtId="0" fontId="1" fillId="0" borderId="0" xfId="1" applyFont="1" applyFill="1" applyAlignment="1" applyProtection="1">
      <alignment horizontal="right"/>
      <protection locked="0"/>
    </xf>
    <xf numFmtId="0" fontId="10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9" xfId="0" applyFont="1" applyFill="1" applyBorder="1" applyAlignment="1" applyProtection="1">
      <protection locked="0"/>
    </xf>
    <xf numFmtId="0" fontId="2" fillId="4" borderId="17" xfId="0" applyFont="1" applyFill="1" applyBorder="1" applyAlignment="1" applyProtection="1">
      <protection locked="0"/>
    </xf>
    <xf numFmtId="165" fontId="7" fillId="4" borderId="15" xfId="1" applyNumberFormat="1" applyFont="1" applyFill="1" applyBorder="1" applyAlignment="1" applyProtection="1">
      <alignment horizontal="left"/>
      <protection locked="0"/>
    </xf>
    <xf numFmtId="165" fontId="0" fillId="4" borderId="15" xfId="0" applyNumberFormat="1" applyFill="1" applyBorder="1" applyAlignment="1">
      <alignment horizontal="left"/>
    </xf>
    <xf numFmtId="0" fontId="1" fillId="0" borderId="0" xfId="1" applyFont="1" applyFill="1" applyAlignment="1" applyProtection="1">
      <alignment wrapText="1"/>
      <protection locked="0"/>
    </xf>
    <xf numFmtId="3" fontId="1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0" fontId="1" fillId="2" borderId="0" xfId="1" applyFont="1" applyFill="1" applyAlignment="1" applyProtection="1">
      <alignment horizontal="center"/>
      <protection locked="0"/>
    </xf>
    <xf numFmtId="44" fontId="0" fillId="0" borderId="0" xfId="0" applyNumberFormat="1" applyAlignment="1" applyProtection="1"/>
    <xf numFmtId="0" fontId="1" fillId="0" borderId="3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Budgets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23" sqref="E23"/>
    </sheetView>
  </sheetViews>
  <sheetFormatPr defaultRowHeight="15" x14ac:dyDescent="0.25"/>
  <cols>
    <col min="1" max="4" width="3.7109375" style="172" customWidth="1"/>
    <col min="5" max="5" width="105.7109375" style="172" customWidth="1"/>
    <col min="6" max="16384" width="9.140625" style="172"/>
  </cols>
  <sheetData>
    <row r="1" spans="1:5" ht="15" customHeight="1" x14ac:dyDescent="0.25">
      <c r="A1" s="179" t="s">
        <v>127</v>
      </c>
      <c r="B1" s="179"/>
      <c r="C1" s="179"/>
      <c r="D1" s="179"/>
      <c r="E1" s="179"/>
    </row>
    <row r="2" spans="1:5" ht="15" customHeight="1" x14ac:dyDescent="0.25">
      <c r="A2" s="173">
        <v>1</v>
      </c>
      <c r="B2" s="174" t="s">
        <v>128</v>
      </c>
    </row>
    <row r="3" spans="1:5" ht="15" customHeight="1" x14ac:dyDescent="0.25">
      <c r="B3" s="173" t="s">
        <v>129</v>
      </c>
      <c r="C3" s="178" t="s">
        <v>130</v>
      </c>
      <c r="D3" s="178"/>
      <c r="E3" s="178"/>
    </row>
    <row r="4" spans="1:5" ht="15" customHeight="1" x14ac:dyDescent="0.25">
      <c r="B4" s="173" t="s">
        <v>131</v>
      </c>
      <c r="C4" s="178" t="s">
        <v>132</v>
      </c>
      <c r="D4" s="178"/>
      <c r="E4" s="178"/>
    </row>
    <row r="5" spans="1:5" ht="15" customHeight="1" x14ac:dyDescent="0.25">
      <c r="B5" s="173" t="s">
        <v>133</v>
      </c>
      <c r="C5" s="178" t="s">
        <v>134</v>
      </c>
      <c r="D5" s="178"/>
      <c r="E5" s="178"/>
    </row>
    <row r="6" spans="1:5" ht="15" customHeight="1" x14ac:dyDescent="0.25">
      <c r="B6" s="173" t="s">
        <v>135</v>
      </c>
      <c r="C6" s="178" t="s">
        <v>136</v>
      </c>
      <c r="D6" s="178"/>
      <c r="E6" s="178"/>
    </row>
    <row r="7" spans="1:5" ht="30" customHeight="1" x14ac:dyDescent="0.25">
      <c r="B7" s="173" t="s">
        <v>137</v>
      </c>
      <c r="C7" s="178" t="s">
        <v>138</v>
      </c>
      <c r="D7" s="178"/>
      <c r="E7" s="178"/>
    </row>
    <row r="8" spans="1:5" ht="30" customHeight="1" x14ac:dyDescent="0.25">
      <c r="B8" s="173" t="s">
        <v>139</v>
      </c>
      <c r="C8" s="178" t="s">
        <v>140</v>
      </c>
      <c r="D8" s="178"/>
      <c r="E8" s="178"/>
    </row>
    <row r="9" spans="1:5" ht="15" customHeight="1" x14ac:dyDescent="0.25">
      <c r="A9" s="173">
        <v>2</v>
      </c>
      <c r="B9" s="174" t="s">
        <v>141</v>
      </c>
    </row>
    <row r="10" spans="1:5" ht="30" customHeight="1" x14ac:dyDescent="0.25">
      <c r="B10" s="173" t="s">
        <v>129</v>
      </c>
      <c r="C10" s="178" t="s">
        <v>142</v>
      </c>
      <c r="D10" s="178"/>
      <c r="E10" s="178"/>
    </row>
    <row r="11" spans="1:5" ht="15" customHeight="1" x14ac:dyDescent="0.25">
      <c r="C11" s="173" t="s">
        <v>143</v>
      </c>
      <c r="D11" s="178" t="s">
        <v>144</v>
      </c>
      <c r="E11" s="178"/>
    </row>
    <row r="12" spans="1:5" ht="30" x14ac:dyDescent="0.25">
      <c r="D12" s="173">
        <v>1</v>
      </c>
      <c r="E12" s="175" t="s">
        <v>145</v>
      </c>
    </row>
    <row r="13" spans="1:5" ht="30" customHeight="1" x14ac:dyDescent="0.25">
      <c r="C13" s="173" t="s">
        <v>146</v>
      </c>
      <c r="D13" s="178" t="s">
        <v>147</v>
      </c>
      <c r="E13" s="178"/>
    </row>
    <row r="14" spans="1:5" ht="30" x14ac:dyDescent="0.25">
      <c r="D14" s="173">
        <v>1</v>
      </c>
      <c r="E14" s="175" t="s">
        <v>148</v>
      </c>
    </row>
    <row r="15" spans="1:5" ht="15" customHeight="1" x14ac:dyDescent="0.25">
      <c r="A15" s="173">
        <v>3</v>
      </c>
      <c r="B15" s="174" t="s">
        <v>149</v>
      </c>
    </row>
    <row r="16" spans="1:5" ht="30" customHeight="1" x14ac:dyDescent="0.25">
      <c r="B16" s="173" t="s">
        <v>129</v>
      </c>
      <c r="C16" s="178" t="s">
        <v>150</v>
      </c>
      <c r="D16" s="178"/>
      <c r="E16" s="178"/>
    </row>
    <row r="17" spans="1:5" ht="30" customHeight="1" x14ac:dyDescent="0.25">
      <c r="B17" s="173" t="s">
        <v>131</v>
      </c>
      <c r="C17" s="178" t="s">
        <v>151</v>
      </c>
      <c r="D17" s="178"/>
      <c r="E17" s="178"/>
    </row>
    <row r="18" spans="1:5" ht="15" customHeight="1" x14ac:dyDescent="0.25">
      <c r="A18" s="173">
        <v>4</v>
      </c>
      <c r="B18" s="174" t="s">
        <v>152</v>
      </c>
    </row>
    <row r="19" spans="1:5" ht="15" customHeight="1" x14ac:dyDescent="0.25">
      <c r="B19" s="173" t="s">
        <v>129</v>
      </c>
      <c r="C19" s="178" t="s">
        <v>153</v>
      </c>
      <c r="D19" s="178"/>
      <c r="E19" s="178"/>
    </row>
    <row r="20" spans="1:5" ht="30" customHeight="1" x14ac:dyDescent="0.25">
      <c r="B20" s="173" t="s">
        <v>131</v>
      </c>
      <c r="C20" s="178" t="s">
        <v>154</v>
      </c>
      <c r="D20" s="178"/>
      <c r="E20" s="178"/>
    </row>
    <row r="21" spans="1:5" ht="30" customHeight="1" x14ac:dyDescent="0.25">
      <c r="B21" s="173" t="s">
        <v>133</v>
      </c>
      <c r="C21" s="178" t="s">
        <v>155</v>
      </c>
      <c r="D21" s="178"/>
      <c r="E21" s="178"/>
    </row>
    <row r="22" spans="1:5" ht="15" customHeight="1" x14ac:dyDescent="0.25">
      <c r="B22" s="173" t="s">
        <v>135</v>
      </c>
      <c r="C22" s="178" t="s">
        <v>156</v>
      </c>
      <c r="D22" s="178"/>
      <c r="E22" s="178"/>
    </row>
  </sheetData>
  <mergeCells count="16">
    <mergeCell ref="C7:E7"/>
    <mergeCell ref="A1:E1"/>
    <mergeCell ref="C3:E3"/>
    <mergeCell ref="C4:E4"/>
    <mergeCell ref="C5:E5"/>
    <mergeCell ref="C6:E6"/>
    <mergeCell ref="C19:E19"/>
    <mergeCell ref="C20:E20"/>
    <mergeCell ref="C21:E21"/>
    <mergeCell ref="C22:E22"/>
    <mergeCell ref="C8:E8"/>
    <mergeCell ref="C10:E10"/>
    <mergeCell ref="D11:E11"/>
    <mergeCell ref="D13:E13"/>
    <mergeCell ref="C16:E16"/>
    <mergeCell ref="C17:E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9"/>
  <sheetViews>
    <sheetView tabSelected="1" zoomScaleNormal="100" workbookViewId="0">
      <selection activeCell="H74" sqref="H74"/>
    </sheetView>
  </sheetViews>
  <sheetFormatPr defaultColWidth="9.7109375" defaultRowHeight="12" x14ac:dyDescent="0.2"/>
  <cols>
    <col min="1" max="1" width="10.7109375" style="1" customWidth="1"/>
    <col min="2" max="2" width="25.7109375" style="1" customWidth="1"/>
    <col min="3" max="13" width="8.7109375" style="1" customWidth="1"/>
    <col min="14" max="15" width="10.28515625" style="30" customWidth="1"/>
    <col min="16" max="16" width="12.140625" style="31" bestFit="1" customWidth="1"/>
    <col min="17" max="17" width="6.5703125" style="77" customWidth="1"/>
    <col min="18" max="18" width="2.7109375" style="1" customWidth="1"/>
    <col min="19" max="23" width="6.85546875" style="1" customWidth="1"/>
    <col min="24" max="28" width="5.7109375" style="1" customWidth="1"/>
    <col min="29" max="16384" width="9.7109375" style="1"/>
  </cols>
  <sheetData>
    <row r="1" spans="1:28" ht="12.75" x14ac:dyDescent="0.2">
      <c r="A1" s="1" t="s">
        <v>0</v>
      </c>
      <c r="B1" s="2" t="s">
        <v>1</v>
      </c>
      <c r="H1" s="3"/>
      <c r="I1" s="3"/>
      <c r="J1" s="3"/>
      <c r="K1" s="3"/>
      <c r="L1" s="3"/>
      <c r="M1" s="3"/>
      <c r="N1" s="25"/>
      <c r="O1" s="25"/>
      <c r="Y1" s="4"/>
      <c r="Z1" s="4"/>
      <c r="AA1" s="4"/>
      <c r="AB1" s="4"/>
    </row>
    <row r="2" spans="1:28" ht="12.75" x14ac:dyDescent="0.2">
      <c r="A2" s="5" t="s">
        <v>2</v>
      </c>
      <c r="B2" s="165"/>
      <c r="C2" s="7"/>
      <c r="D2" s="7" t="s">
        <v>79</v>
      </c>
      <c r="E2" s="167"/>
      <c r="F2" s="168"/>
      <c r="G2" s="7"/>
      <c r="H2" s="7"/>
      <c r="I2" s="7"/>
      <c r="J2" s="7"/>
      <c r="K2" s="7"/>
      <c r="L2" s="7"/>
      <c r="M2" s="7"/>
      <c r="N2" s="6"/>
      <c r="O2" s="6"/>
      <c r="P2" s="171" t="s">
        <v>80</v>
      </c>
      <c r="Q2" s="78"/>
      <c r="R2" s="16"/>
      <c r="Y2" s="4"/>
      <c r="Z2" s="4"/>
      <c r="AA2" s="4"/>
      <c r="AB2" s="4"/>
    </row>
    <row r="3" spans="1:28" ht="12.75" x14ac:dyDescent="0.2">
      <c r="A3" s="8" t="s">
        <v>3</v>
      </c>
      <c r="B3" s="166"/>
      <c r="C3" s="15" t="s">
        <v>4</v>
      </c>
      <c r="D3" s="185"/>
      <c r="E3" s="185"/>
      <c r="F3" s="186"/>
      <c r="G3" s="18"/>
      <c r="H3" s="15" t="s">
        <v>5</v>
      </c>
      <c r="I3" s="95">
        <f>ROUND((D3-B3)/30.5,0)</f>
        <v>0</v>
      </c>
      <c r="J3" s="95"/>
      <c r="K3" s="95"/>
      <c r="L3" s="95"/>
      <c r="M3" s="95"/>
      <c r="N3" s="26"/>
      <c r="O3" s="26"/>
      <c r="P3" s="32"/>
      <c r="Q3" s="79"/>
      <c r="R3" s="16"/>
      <c r="Y3" s="4"/>
      <c r="Z3" s="4"/>
      <c r="AA3" s="4"/>
      <c r="AB3" s="4"/>
    </row>
    <row r="4" spans="1:28" ht="12.75" x14ac:dyDescent="0.2">
      <c r="A4" s="8" t="s">
        <v>6</v>
      </c>
      <c r="B4" s="169"/>
      <c r="C4" s="16"/>
      <c r="D4" s="16"/>
      <c r="E4" s="16"/>
      <c r="F4" s="16"/>
      <c r="G4" s="16"/>
      <c r="H4" s="15" t="s">
        <v>7</v>
      </c>
      <c r="I4" s="170"/>
      <c r="J4" s="94"/>
      <c r="K4" s="94"/>
      <c r="L4" s="94"/>
      <c r="M4" s="94"/>
      <c r="N4" s="26"/>
      <c r="O4" s="26"/>
      <c r="P4" s="33"/>
      <c r="Q4" s="80"/>
      <c r="R4" s="16"/>
      <c r="Y4" s="4"/>
      <c r="Z4" s="4"/>
      <c r="AA4" s="4"/>
      <c r="AB4" s="4"/>
    </row>
    <row r="5" spans="1:28" ht="12.75" x14ac:dyDescent="0.2">
      <c r="A5" s="17" t="s">
        <v>8</v>
      </c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81"/>
      <c r="R5" s="16"/>
      <c r="Y5" s="4"/>
      <c r="Z5" s="4"/>
      <c r="AA5" s="4"/>
      <c r="AB5" s="4"/>
    </row>
    <row r="6" spans="1:28" s="9" customFormat="1" ht="12.75" x14ac:dyDescent="0.2">
      <c r="A6" s="9" t="s">
        <v>9</v>
      </c>
      <c r="C6" s="9" t="s">
        <v>10</v>
      </c>
      <c r="D6" s="10">
        <v>1.03</v>
      </c>
      <c r="E6" s="10"/>
      <c r="F6" s="10">
        <v>1.03</v>
      </c>
      <c r="G6" s="10"/>
      <c r="H6" s="10">
        <v>1.03</v>
      </c>
      <c r="I6" s="10"/>
      <c r="J6" s="10">
        <v>1.03</v>
      </c>
      <c r="K6" s="10"/>
      <c r="L6" s="10">
        <v>1.03</v>
      </c>
      <c r="M6" s="10"/>
      <c r="N6" s="27"/>
      <c r="O6" s="27"/>
      <c r="P6" s="34"/>
      <c r="Q6" s="77"/>
      <c r="S6" s="142" t="s">
        <v>120</v>
      </c>
      <c r="T6" s="100"/>
      <c r="U6" s="100"/>
      <c r="V6" s="100"/>
      <c r="Y6" s="11"/>
      <c r="Z6" s="11"/>
      <c r="AA6" s="11"/>
      <c r="AB6" s="11"/>
    </row>
    <row r="7" spans="1:28" s="9" customFormat="1" ht="12.75" x14ac:dyDescent="0.2">
      <c r="A7" s="9" t="s">
        <v>11</v>
      </c>
      <c r="D7" s="10">
        <v>1.02</v>
      </c>
      <c r="E7" s="10"/>
      <c r="F7" s="10">
        <v>1.02</v>
      </c>
      <c r="G7" s="10"/>
      <c r="H7" s="10">
        <v>1.02</v>
      </c>
      <c r="I7" s="10"/>
      <c r="J7" s="10">
        <v>1.02</v>
      </c>
      <c r="K7" s="10"/>
      <c r="L7" s="10">
        <v>1.02</v>
      </c>
      <c r="M7" s="10"/>
      <c r="N7" s="27"/>
      <c r="O7" s="27"/>
      <c r="P7" s="34"/>
      <c r="Q7" s="77"/>
      <c r="S7" s="105" t="s">
        <v>121</v>
      </c>
      <c r="T7" s="105"/>
      <c r="U7" s="105"/>
      <c r="V7" s="105"/>
      <c r="Y7" s="11"/>
      <c r="Z7" s="11"/>
      <c r="AA7" s="11"/>
      <c r="AB7" s="11"/>
    </row>
    <row r="8" spans="1:28" s="9" customFormat="1" ht="12.75" x14ac:dyDescent="0.2">
      <c r="A8" s="49" t="s">
        <v>78</v>
      </c>
      <c r="D8" s="10">
        <v>1.08</v>
      </c>
      <c r="E8" s="10"/>
      <c r="F8" s="10">
        <v>1.08</v>
      </c>
      <c r="G8" s="10"/>
      <c r="H8" s="10">
        <v>1.08</v>
      </c>
      <c r="I8" s="10"/>
      <c r="J8" s="10">
        <v>1.08</v>
      </c>
      <c r="K8" s="10"/>
      <c r="L8" s="10">
        <v>1.08</v>
      </c>
      <c r="M8" s="10"/>
      <c r="N8" s="27"/>
      <c r="O8" s="27"/>
      <c r="P8" s="34"/>
      <c r="Q8" s="77"/>
      <c r="S8" s="103" t="s">
        <v>157</v>
      </c>
      <c r="T8" s="103"/>
      <c r="U8" s="103"/>
      <c r="V8" s="103"/>
      <c r="Y8" s="11"/>
      <c r="Z8" s="11"/>
      <c r="AA8" s="11"/>
      <c r="AB8" s="11"/>
    </row>
    <row r="9" spans="1:28" s="9" customFormat="1" ht="13.5" thickBot="1" x14ac:dyDescent="0.25">
      <c r="A9" s="49" t="s">
        <v>81</v>
      </c>
      <c r="D9" s="10">
        <v>0</v>
      </c>
      <c r="E9" s="122">
        <v>0.47</v>
      </c>
      <c r="F9" s="10">
        <v>0</v>
      </c>
      <c r="G9" s="122">
        <v>0.47</v>
      </c>
      <c r="H9" s="10">
        <v>0</v>
      </c>
      <c r="I9" s="122">
        <v>0.47</v>
      </c>
      <c r="J9" s="10">
        <v>0</v>
      </c>
      <c r="K9" s="122">
        <v>0.47</v>
      </c>
      <c r="L9" s="10">
        <v>0</v>
      </c>
      <c r="M9" s="122">
        <v>0.47</v>
      </c>
      <c r="N9" s="27"/>
      <c r="O9" s="27"/>
      <c r="P9" s="34"/>
      <c r="Q9" s="77"/>
      <c r="S9" s="109" t="s">
        <v>122</v>
      </c>
      <c r="T9" s="109"/>
      <c r="U9" s="109"/>
      <c r="V9" s="109"/>
      <c r="Y9" s="11"/>
      <c r="Z9" s="11"/>
      <c r="AA9" s="11"/>
      <c r="AB9" s="11"/>
    </row>
    <row r="10" spans="1:28" s="9" customFormat="1" ht="13.5" thickBot="1" x14ac:dyDescent="0.25">
      <c r="A10" s="9" t="s">
        <v>12</v>
      </c>
      <c r="D10" s="9">
        <v>1</v>
      </c>
      <c r="F10" s="9">
        <v>1</v>
      </c>
      <c r="H10" s="9">
        <v>1</v>
      </c>
      <c r="J10" s="9">
        <v>1</v>
      </c>
      <c r="L10" s="9">
        <v>1</v>
      </c>
      <c r="N10" s="14"/>
      <c r="O10" s="14"/>
      <c r="P10" s="35">
        <v>0</v>
      </c>
      <c r="Q10" s="77"/>
      <c r="R10" s="19"/>
      <c r="Y10" s="11"/>
      <c r="Z10" s="11"/>
      <c r="AA10" s="11"/>
      <c r="AB10" s="11"/>
    </row>
    <row r="11" spans="1:28" s="49" customFormat="1" ht="24.75" thickBot="1" x14ac:dyDescent="0.25">
      <c r="A11" s="44" t="s">
        <v>14</v>
      </c>
      <c r="B11" s="45" t="s">
        <v>15</v>
      </c>
      <c r="C11" s="45" t="s">
        <v>16</v>
      </c>
      <c r="D11" s="46" t="s">
        <v>17</v>
      </c>
      <c r="E11" s="143" t="s">
        <v>43</v>
      </c>
      <c r="F11" s="46" t="s">
        <v>18</v>
      </c>
      <c r="G11" s="143" t="s">
        <v>42</v>
      </c>
      <c r="H11" s="46" t="s">
        <v>19</v>
      </c>
      <c r="I11" s="143" t="s">
        <v>44</v>
      </c>
      <c r="J11" s="46" t="s">
        <v>67</v>
      </c>
      <c r="K11" s="143" t="s">
        <v>68</v>
      </c>
      <c r="L11" s="46" t="s">
        <v>115</v>
      </c>
      <c r="M11" s="143" t="s">
        <v>116</v>
      </c>
      <c r="N11" s="28" t="s">
        <v>61</v>
      </c>
      <c r="O11" s="149" t="s">
        <v>59</v>
      </c>
      <c r="P11" s="36" t="s">
        <v>60</v>
      </c>
      <c r="Q11" s="82" t="s">
        <v>62</v>
      </c>
      <c r="R11" s="47" t="s">
        <v>15</v>
      </c>
      <c r="S11" s="192" t="s">
        <v>20</v>
      </c>
      <c r="T11" s="193"/>
      <c r="U11" s="193"/>
      <c r="V11" s="193"/>
      <c r="W11" s="193"/>
      <c r="X11" s="193"/>
      <c r="Y11" s="193"/>
      <c r="Z11" s="193"/>
      <c r="AA11" s="193"/>
      <c r="AB11" s="193"/>
    </row>
    <row r="12" spans="1:28" s="49" customFormat="1" ht="12.75" customHeight="1" thickTop="1" x14ac:dyDescent="0.2">
      <c r="A12" s="50"/>
      <c r="B12" s="50"/>
      <c r="C12" s="50"/>
      <c r="D12" s="50"/>
      <c r="E12" s="144"/>
      <c r="F12" s="50"/>
      <c r="G12" s="144"/>
      <c r="H12" s="50"/>
      <c r="I12" s="144"/>
      <c r="J12" s="50"/>
      <c r="K12" s="144"/>
      <c r="L12" s="50"/>
      <c r="M12" s="144"/>
      <c r="N12" s="21"/>
      <c r="O12" s="150"/>
      <c r="P12" s="37"/>
      <c r="Q12" s="83"/>
      <c r="Y12" s="11"/>
      <c r="Z12" s="11"/>
      <c r="AA12" s="11"/>
      <c r="AB12" s="11"/>
    </row>
    <row r="13" spans="1:28" s="49" customFormat="1" ht="12.75" customHeight="1" x14ac:dyDescent="0.2">
      <c r="B13" s="49" t="s">
        <v>21</v>
      </c>
      <c r="D13" s="51"/>
      <c r="E13" s="145"/>
      <c r="F13" s="51"/>
      <c r="G13" s="145"/>
      <c r="H13" s="51"/>
      <c r="I13" s="145"/>
      <c r="J13" s="51"/>
      <c r="K13" s="145"/>
      <c r="L13" s="51"/>
      <c r="M13" s="145"/>
      <c r="N13" s="22"/>
      <c r="O13" s="151"/>
      <c r="P13" s="38"/>
      <c r="Q13" s="84"/>
      <c r="S13" s="48" t="s">
        <v>22</v>
      </c>
      <c r="T13" s="102" t="s">
        <v>39</v>
      </c>
      <c r="U13" s="48" t="s">
        <v>23</v>
      </c>
      <c r="V13" s="102" t="s">
        <v>40</v>
      </c>
      <c r="W13" s="48" t="s">
        <v>24</v>
      </c>
      <c r="X13" s="103" t="s">
        <v>41</v>
      </c>
      <c r="Y13" s="48" t="s">
        <v>65</v>
      </c>
      <c r="Z13" s="103" t="s">
        <v>66</v>
      </c>
      <c r="AA13" s="99" t="s">
        <v>117</v>
      </c>
      <c r="AB13" s="103" t="s">
        <v>118</v>
      </c>
    </row>
    <row r="14" spans="1:28" s="49" customFormat="1" ht="12.75" customHeight="1" x14ac:dyDescent="0.2">
      <c r="A14" s="49" t="s">
        <v>25</v>
      </c>
      <c r="B14" s="105" t="s">
        <v>123</v>
      </c>
      <c r="C14" s="155">
        <v>84000</v>
      </c>
      <c r="D14" s="52">
        <f t="shared" ref="D14:D25" si="0">ROUND(C14*S14*D$6*D$10,0)</f>
        <v>0</v>
      </c>
      <c r="E14" s="146">
        <f t="shared" ref="E14:E25" si="1">ROUND(C14*T14*D$6*D$10,0)</f>
        <v>4326</v>
      </c>
      <c r="F14" s="52">
        <f t="shared" ref="F14:F25" si="2">ROUND(C14*U14*D$6*F$6*F$10,0)</f>
        <v>0</v>
      </c>
      <c r="G14" s="146">
        <f t="shared" ref="G14:G25" si="3">ROUND(C14*V14*D$6*F$6*F$10,0)</f>
        <v>4456</v>
      </c>
      <c r="H14" s="52">
        <f t="shared" ref="H14:H25" si="4">ROUND(C14*W14*D$6*F$6*H$6*H$10,0)</f>
        <v>0</v>
      </c>
      <c r="I14" s="146">
        <f t="shared" ref="I14:I25" si="5">ROUND(C14*X14*D$6*F$6*H$6*H$10,0)</f>
        <v>4589</v>
      </c>
      <c r="J14" s="52">
        <f t="shared" ref="J14:J25" si="6">ROUND(C14*Y14*D$6*F$6*H$6*J$6*J$10,0)</f>
        <v>0</v>
      </c>
      <c r="K14" s="146">
        <f t="shared" ref="K14:K24" si="7">ROUND(C14*Z14*D$6*F$6*H$6*J$6*J$10,0)</f>
        <v>4727</v>
      </c>
      <c r="L14" s="52">
        <f>ROUND(C14*AA14*D$6*F$6*H$6*J$6*L$6*L$10,0)</f>
        <v>0</v>
      </c>
      <c r="M14" s="146">
        <f t="shared" ref="M14:M19" si="8">ROUND(C14*AB14*D$6*F$6*H$6*J$6*L$6*L$10,0)</f>
        <v>4869</v>
      </c>
      <c r="N14" s="23">
        <f>D14+F14+H14+J14+L14</f>
        <v>0</v>
      </c>
      <c r="O14" s="148">
        <f>E14+G14+I14+K14+M14</f>
        <v>22967</v>
      </c>
      <c r="P14" s="39">
        <f>SUM(D14:M14)</f>
        <v>22967</v>
      </c>
      <c r="Q14" s="85">
        <f>N14+O14</f>
        <v>22967</v>
      </c>
      <c r="S14" s="158">
        <v>0</v>
      </c>
      <c r="T14" s="101">
        <v>0.05</v>
      </c>
      <c r="U14" s="158">
        <v>0</v>
      </c>
      <c r="V14" s="101">
        <v>0.05</v>
      </c>
      <c r="W14" s="158">
        <v>0</v>
      </c>
      <c r="X14" s="101">
        <v>0.05</v>
      </c>
      <c r="Y14" s="158">
        <v>0</v>
      </c>
      <c r="Z14" s="101">
        <v>0.05</v>
      </c>
      <c r="AA14" s="158">
        <v>0</v>
      </c>
      <c r="AB14" s="101">
        <v>0.05</v>
      </c>
    </row>
    <row r="15" spans="1:28" s="49" customFormat="1" ht="12.75" customHeight="1" x14ac:dyDescent="0.2">
      <c r="A15" s="49" t="s">
        <v>26</v>
      </c>
      <c r="B15" s="105" t="s">
        <v>124</v>
      </c>
      <c r="C15" s="155">
        <v>72000</v>
      </c>
      <c r="D15" s="52">
        <f t="shared" si="0"/>
        <v>7416</v>
      </c>
      <c r="E15" s="146">
        <f t="shared" si="1"/>
        <v>0</v>
      </c>
      <c r="F15" s="52">
        <f t="shared" si="2"/>
        <v>7638</v>
      </c>
      <c r="G15" s="146">
        <f t="shared" si="3"/>
        <v>0</v>
      </c>
      <c r="H15" s="52">
        <f t="shared" si="4"/>
        <v>62941</v>
      </c>
      <c r="I15" s="146">
        <f t="shared" si="5"/>
        <v>0</v>
      </c>
      <c r="J15" s="52">
        <f t="shared" si="6"/>
        <v>64829</v>
      </c>
      <c r="K15" s="146">
        <f>ROUND(C15*Z15*D$6*F$6*H$6*J$6*J$10,0)</f>
        <v>0</v>
      </c>
      <c r="L15" s="52">
        <f t="shared" ref="L15:L30" si="9">ROUND(C15*AA15*D$6*F$6*H$6*J$6*L$6*L$10,0)</f>
        <v>62601</v>
      </c>
      <c r="M15" s="146">
        <f t="shared" si="8"/>
        <v>0</v>
      </c>
      <c r="N15" s="23">
        <f t="shared" ref="N15:N31" si="10">D15+F15+H15+J15+L15</f>
        <v>205425</v>
      </c>
      <c r="O15" s="148">
        <f t="shared" ref="O15:O31" si="11">E15+G15+I15+K15+M15</f>
        <v>0</v>
      </c>
      <c r="P15" s="39">
        <f t="shared" ref="P15:P31" si="12">SUM(D15:M15)</f>
        <v>205425</v>
      </c>
      <c r="Q15" s="85">
        <f t="shared" ref="Q15:Q25" si="13">N15+O15</f>
        <v>205425</v>
      </c>
      <c r="S15" s="158">
        <v>0.1</v>
      </c>
      <c r="T15" s="101">
        <v>0</v>
      </c>
      <c r="U15" s="158">
        <v>0.1</v>
      </c>
      <c r="V15" s="101">
        <v>0</v>
      </c>
      <c r="W15" s="158">
        <v>0.8</v>
      </c>
      <c r="X15" s="101">
        <v>0</v>
      </c>
      <c r="Y15" s="158">
        <v>0.8</v>
      </c>
      <c r="Z15" s="101">
        <v>0</v>
      </c>
      <c r="AA15" s="158">
        <v>0.75</v>
      </c>
      <c r="AB15" s="101">
        <v>0</v>
      </c>
    </row>
    <row r="16" spans="1:28" s="49" customFormat="1" ht="12.75" customHeight="1" x14ac:dyDescent="0.2">
      <c r="A16" s="49" t="s">
        <v>27</v>
      </c>
      <c r="B16" s="105" t="s">
        <v>125</v>
      </c>
      <c r="C16" s="155">
        <v>48000</v>
      </c>
      <c r="D16" s="52">
        <f t="shared" si="0"/>
        <v>49440</v>
      </c>
      <c r="E16" s="146">
        <f t="shared" si="1"/>
        <v>0</v>
      </c>
      <c r="F16" s="52">
        <f t="shared" si="2"/>
        <v>50923</v>
      </c>
      <c r="G16" s="146">
        <f t="shared" si="3"/>
        <v>0</v>
      </c>
      <c r="H16" s="52">
        <f t="shared" si="4"/>
        <v>52451</v>
      </c>
      <c r="I16" s="146">
        <f t="shared" si="5"/>
        <v>0</v>
      </c>
      <c r="J16" s="52">
        <f t="shared" si="6"/>
        <v>40518</v>
      </c>
      <c r="K16" s="146">
        <f>ROUND(C16*Z16*D$6*F$6*H$6*J$6*J$10,0)</f>
        <v>0</v>
      </c>
      <c r="L16" s="52">
        <f t="shared" si="9"/>
        <v>41734</v>
      </c>
      <c r="M16" s="146">
        <f t="shared" si="8"/>
        <v>0</v>
      </c>
      <c r="N16" s="23">
        <f t="shared" si="10"/>
        <v>235066</v>
      </c>
      <c r="O16" s="148">
        <f t="shared" si="11"/>
        <v>0</v>
      </c>
      <c r="P16" s="39">
        <f t="shared" si="12"/>
        <v>235066</v>
      </c>
      <c r="Q16" s="85">
        <f t="shared" si="13"/>
        <v>235066</v>
      </c>
      <c r="S16" s="158">
        <v>1</v>
      </c>
      <c r="T16" s="101">
        <v>0</v>
      </c>
      <c r="U16" s="158">
        <v>1</v>
      </c>
      <c r="V16" s="101">
        <v>0</v>
      </c>
      <c r="W16" s="158">
        <v>1</v>
      </c>
      <c r="X16" s="101">
        <v>0</v>
      </c>
      <c r="Y16" s="158">
        <v>0.75</v>
      </c>
      <c r="Z16" s="101">
        <v>0</v>
      </c>
      <c r="AA16" s="158">
        <v>0.75</v>
      </c>
      <c r="AB16" s="101">
        <v>0</v>
      </c>
    </row>
    <row r="17" spans="1:28" s="49" customFormat="1" ht="12.75" customHeight="1" x14ac:dyDescent="0.2">
      <c r="A17" s="49" t="s">
        <v>45</v>
      </c>
      <c r="B17" s="105" t="s">
        <v>126</v>
      </c>
      <c r="C17" s="155">
        <v>42000</v>
      </c>
      <c r="D17" s="52">
        <f t="shared" si="0"/>
        <v>21630</v>
      </c>
      <c r="E17" s="146">
        <f t="shared" si="1"/>
        <v>0</v>
      </c>
      <c r="F17" s="52">
        <f t="shared" si="2"/>
        <v>22279</v>
      </c>
      <c r="G17" s="146">
        <f t="shared" si="3"/>
        <v>0</v>
      </c>
      <c r="H17" s="52">
        <f t="shared" si="4"/>
        <v>11474</v>
      </c>
      <c r="I17" s="146">
        <f t="shared" si="5"/>
        <v>0</v>
      </c>
      <c r="J17" s="52">
        <f t="shared" si="6"/>
        <v>11818</v>
      </c>
      <c r="K17" s="146">
        <f t="shared" si="7"/>
        <v>0</v>
      </c>
      <c r="L17" s="52">
        <f t="shared" si="9"/>
        <v>0</v>
      </c>
      <c r="M17" s="146">
        <f t="shared" si="8"/>
        <v>0</v>
      </c>
      <c r="N17" s="23">
        <f t="shared" si="10"/>
        <v>67201</v>
      </c>
      <c r="O17" s="148">
        <f t="shared" si="11"/>
        <v>0</v>
      </c>
      <c r="P17" s="39">
        <f t="shared" si="12"/>
        <v>67201</v>
      </c>
      <c r="Q17" s="85">
        <f t="shared" si="13"/>
        <v>67201</v>
      </c>
      <c r="S17" s="158">
        <v>0.5</v>
      </c>
      <c r="T17" s="101">
        <v>0</v>
      </c>
      <c r="U17" s="158">
        <v>0.5</v>
      </c>
      <c r="V17" s="101">
        <v>0</v>
      </c>
      <c r="W17" s="158">
        <v>0.25</v>
      </c>
      <c r="X17" s="101">
        <v>0</v>
      </c>
      <c r="Y17" s="158">
        <v>0.25</v>
      </c>
      <c r="Z17" s="101">
        <v>0</v>
      </c>
      <c r="AA17" s="158">
        <v>0</v>
      </c>
      <c r="AB17" s="101">
        <v>0</v>
      </c>
    </row>
    <row r="18" spans="1:28" s="49" customFormat="1" ht="12.75" customHeight="1" x14ac:dyDescent="0.2">
      <c r="A18" s="49" t="s">
        <v>46</v>
      </c>
      <c r="B18" s="105"/>
      <c r="C18" s="155"/>
      <c r="D18" s="52">
        <f t="shared" si="0"/>
        <v>0</v>
      </c>
      <c r="E18" s="146">
        <f t="shared" si="1"/>
        <v>0</v>
      </c>
      <c r="F18" s="52">
        <f t="shared" si="2"/>
        <v>0</v>
      </c>
      <c r="G18" s="146">
        <f t="shared" si="3"/>
        <v>0</v>
      </c>
      <c r="H18" s="52">
        <f t="shared" si="4"/>
        <v>0</v>
      </c>
      <c r="I18" s="146">
        <f t="shared" si="5"/>
        <v>0</v>
      </c>
      <c r="J18" s="52">
        <f t="shared" si="6"/>
        <v>0</v>
      </c>
      <c r="K18" s="146">
        <f>ROUND(C18*Z18*D$6*F$6*H$6*J$6*J$10,0)</f>
        <v>0</v>
      </c>
      <c r="L18" s="52">
        <f t="shared" si="9"/>
        <v>0</v>
      </c>
      <c r="M18" s="146">
        <f t="shared" si="8"/>
        <v>0</v>
      </c>
      <c r="N18" s="23">
        <f t="shared" si="10"/>
        <v>0</v>
      </c>
      <c r="O18" s="148">
        <f t="shared" si="11"/>
        <v>0</v>
      </c>
      <c r="P18" s="39">
        <f t="shared" si="12"/>
        <v>0</v>
      </c>
      <c r="Q18" s="85">
        <f t="shared" si="13"/>
        <v>0</v>
      </c>
      <c r="S18" s="158">
        <v>0</v>
      </c>
      <c r="T18" s="101">
        <v>0</v>
      </c>
      <c r="U18" s="158">
        <v>0</v>
      </c>
      <c r="V18" s="101">
        <v>0</v>
      </c>
      <c r="W18" s="158">
        <v>0</v>
      </c>
      <c r="X18" s="101">
        <v>0</v>
      </c>
      <c r="Y18" s="158">
        <v>0</v>
      </c>
      <c r="Z18" s="101">
        <v>0</v>
      </c>
      <c r="AA18" s="158">
        <v>0</v>
      </c>
      <c r="AB18" s="101">
        <v>0</v>
      </c>
    </row>
    <row r="19" spans="1:28" s="49" customFormat="1" ht="12.75" customHeight="1" x14ac:dyDescent="0.2">
      <c r="A19" s="49" t="s">
        <v>47</v>
      </c>
      <c r="B19" s="105"/>
      <c r="C19" s="155"/>
      <c r="D19" s="52">
        <f t="shared" si="0"/>
        <v>0</v>
      </c>
      <c r="E19" s="146">
        <f t="shared" si="1"/>
        <v>0</v>
      </c>
      <c r="F19" s="52">
        <f t="shared" si="2"/>
        <v>0</v>
      </c>
      <c r="G19" s="146">
        <f t="shared" si="3"/>
        <v>0</v>
      </c>
      <c r="H19" s="52">
        <f t="shared" si="4"/>
        <v>0</v>
      </c>
      <c r="I19" s="146">
        <f t="shared" si="5"/>
        <v>0</v>
      </c>
      <c r="J19" s="52">
        <f t="shared" si="6"/>
        <v>0</v>
      </c>
      <c r="K19" s="146">
        <f>ROUND(C19*Z19*D$6*F$6*H$6*J$6*J$10,0)</f>
        <v>0</v>
      </c>
      <c r="L19" s="52">
        <f t="shared" si="9"/>
        <v>0</v>
      </c>
      <c r="M19" s="146">
        <f t="shared" si="8"/>
        <v>0</v>
      </c>
      <c r="N19" s="23">
        <f t="shared" si="10"/>
        <v>0</v>
      </c>
      <c r="O19" s="148">
        <f t="shared" si="11"/>
        <v>0</v>
      </c>
      <c r="P19" s="39">
        <f t="shared" si="12"/>
        <v>0</v>
      </c>
      <c r="Q19" s="85">
        <f t="shared" si="13"/>
        <v>0</v>
      </c>
      <c r="S19" s="158">
        <v>0</v>
      </c>
      <c r="T19" s="101">
        <v>0</v>
      </c>
      <c r="U19" s="158">
        <v>0</v>
      </c>
      <c r="V19" s="101">
        <v>0</v>
      </c>
      <c r="W19" s="158">
        <v>0</v>
      </c>
      <c r="X19" s="101">
        <v>0</v>
      </c>
      <c r="Y19" s="158">
        <v>0</v>
      </c>
      <c r="Z19" s="101">
        <v>0</v>
      </c>
      <c r="AA19" s="158">
        <v>0</v>
      </c>
      <c r="AB19" s="101">
        <v>0</v>
      </c>
    </row>
    <row r="20" spans="1:28" s="49" customFormat="1" ht="12.75" customHeight="1" x14ac:dyDescent="0.2">
      <c r="A20" s="49" t="s">
        <v>50</v>
      </c>
      <c r="B20" s="105"/>
      <c r="C20" s="155"/>
      <c r="D20" s="52">
        <f t="shared" si="0"/>
        <v>0</v>
      </c>
      <c r="E20" s="146">
        <f t="shared" si="1"/>
        <v>0</v>
      </c>
      <c r="F20" s="52">
        <f t="shared" si="2"/>
        <v>0</v>
      </c>
      <c r="G20" s="146">
        <f t="shared" si="3"/>
        <v>0</v>
      </c>
      <c r="H20" s="52">
        <f t="shared" si="4"/>
        <v>0</v>
      </c>
      <c r="I20" s="146">
        <f t="shared" si="5"/>
        <v>0</v>
      </c>
      <c r="J20" s="52">
        <f t="shared" si="6"/>
        <v>0</v>
      </c>
      <c r="K20" s="146">
        <f t="shared" si="7"/>
        <v>0</v>
      </c>
      <c r="L20" s="52">
        <f t="shared" si="9"/>
        <v>0</v>
      </c>
      <c r="M20" s="146">
        <f t="shared" ref="M20:M21" si="14">ROUND(C20*AB20*D$6*F$6*H$6*J$6*L$6*L$10,0)</f>
        <v>0</v>
      </c>
      <c r="N20" s="23">
        <f t="shared" si="10"/>
        <v>0</v>
      </c>
      <c r="O20" s="148">
        <f t="shared" si="11"/>
        <v>0</v>
      </c>
      <c r="P20" s="39">
        <f t="shared" si="12"/>
        <v>0</v>
      </c>
      <c r="Q20" s="85">
        <f t="shared" si="13"/>
        <v>0</v>
      </c>
      <c r="S20" s="158">
        <v>0</v>
      </c>
      <c r="T20" s="101">
        <v>0</v>
      </c>
      <c r="U20" s="158">
        <v>0</v>
      </c>
      <c r="V20" s="101">
        <v>0</v>
      </c>
      <c r="W20" s="158">
        <v>0</v>
      </c>
      <c r="X20" s="101">
        <v>0</v>
      </c>
      <c r="Y20" s="158">
        <v>0</v>
      </c>
      <c r="Z20" s="101">
        <v>0</v>
      </c>
      <c r="AA20" s="158">
        <v>0</v>
      </c>
      <c r="AB20" s="101">
        <v>0</v>
      </c>
    </row>
    <row r="21" spans="1:28" s="49" customFormat="1" ht="12.75" customHeight="1" x14ac:dyDescent="0.2">
      <c r="A21" s="49" t="s">
        <v>51</v>
      </c>
      <c r="B21" s="105"/>
      <c r="C21" s="155"/>
      <c r="D21" s="52">
        <f t="shared" si="0"/>
        <v>0</v>
      </c>
      <c r="E21" s="146">
        <f t="shared" si="1"/>
        <v>0</v>
      </c>
      <c r="F21" s="52">
        <f t="shared" si="2"/>
        <v>0</v>
      </c>
      <c r="G21" s="146">
        <f t="shared" si="3"/>
        <v>0</v>
      </c>
      <c r="H21" s="52">
        <f t="shared" si="4"/>
        <v>0</v>
      </c>
      <c r="I21" s="146">
        <f t="shared" si="5"/>
        <v>0</v>
      </c>
      <c r="J21" s="52">
        <f t="shared" si="6"/>
        <v>0</v>
      </c>
      <c r="K21" s="146">
        <f t="shared" si="7"/>
        <v>0</v>
      </c>
      <c r="L21" s="52">
        <f t="shared" si="9"/>
        <v>0</v>
      </c>
      <c r="M21" s="146">
        <f t="shared" si="14"/>
        <v>0</v>
      </c>
      <c r="N21" s="23">
        <f t="shared" si="10"/>
        <v>0</v>
      </c>
      <c r="O21" s="148">
        <f t="shared" si="11"/>
        <v>0</v>
      </c>
      <c r="P21" s="39">
        <f t="shared" si="12"/>
        <v>0</v>
      </c>
      <c r="Q21" s="85">
        <f t="shared" si="13"/>
        <v>0</v>
      </c>
      <c r="S21" s="158">
        <v>0</v>
      </c>
      <c r="T21" s="101">
        <v>0</v>
      </c>
      <c r="U21" s="158">
        <v>0</v>
      </c>
      <c r="V21" s="101">
        <v>0</v>
      </c>
      <c r="W21" s="158">
        <v>0</v>
      </c>
      <c r="X21" s="101">
        <v>0</v>
      </c>
      <c r="Y21" s="158">
        <v>0</v>
      </c>
      <c r="Z21" s="101">
        <v>0</v>
      </c>
      <c r="AA21" s="158">
        <v>0</v>
      </c>
      <c r="AB21" s="101">
        <v>0</v>
      </c>
    </row>
    <row r="22" spans="1:28" s="49" customFormat="1" ht="12.75" customHeight="1" x14ac:dyDescent="0.2">
      <c r="A22" s="49" t="s">
        <v>70</v>
      </c>
      <c r="B22" s="105"/>
      <c r="C22" s="155"/>
      <c r="D22" s="52">
        <f t="shared" si="0"/>
        <v>0</v>
      </c>
      <c r="E22" s="146">
        <f t="shared" si="1"/>
        <v>0</v>
      </c>
      <c r="F22" s="52">
        <f t="shared" si="2"/>
        <v>0</v>
      </c>
      <c r="G22" s="146">
        <f t="shared" si="3"/>
        <v>0</v>
      </c>
      <c r="H22" s="52">
        <f t="shared" si="4"/>
        <v>0</v>
      </c>
      <c r="I22" s="146">
        <f t="shared" si="5"/>
        <v>0</v>
      </c>
      <c r="J22" s="52">
        <f t="shared" si="6"/>
        <v>0</v>
      </c>
      <c r="K22" s="146">
        <f t="shared" si="7"/>
        <v>0</v>
      </c>
      <c r="L22" s="52">
        <f t="shared" si="9"/>
        <v>0</v>
      </c>
      <c r="M22" s="146">
        <f>ROUND(C22*AB22*D$6*F$6*H$6*J$6*L$6*L$10,0)</f>
        <v>0</v>
      </c>
      <c r="N22" s="23">
        <f t="shared" si="10"/>
        <v>0</v>
      </c>
      <c r="O22" s="148">
        <f t="shared" si="11"/>
        <v>0</v>
      </c>
      <c r="P22" s="39">
        <f t="shared" si="12"/>
        <v>0</v>
      </c>
      <c r="Q22" s="85">
        <f t="shared" si="13"/>
        <v>0</v>
      </c>
      <c r="S22" s="158">
        <v>0</v>
      </c>
      <c r="T22" s="101">
        <v>0</v>
      </c>
      <c r="U22" s="158">
        <v>0</v>
      </c>
      <c r="V22" s="101">
        <v>0</v>
      </c>
      <c r="W22" s="158">
        <v>0</v>
      </c>
      <c r="X22" s="101">
        <v>0</v>
      </c>
      <c r="Y22" s="158">
        <v>0</v>
      </c>
      <c r="Z22" s="101">
        <v>0</v>
      </c>
      <c r="AA22" s="158">
        <v>0</v>
      </c>
      <c r="AB22" s="101">
        <v>0</v>
      </c>
    </row>
    <row r="23" spans="1:28" s="49" customFormat="1" ht="12.75" customHeight="1" x14ac:dyDescent="0.2">
      <c r="A23" s="49" t="s">
        <v>71</v>
      </c>
      <c r="B23" s="105"/>
      <c r="C23" s="155"/>
      <c r="D23" s="52">
        <f t="shared" si="0"/>
        <v>0</v>
      </c>
      <c r="E23" s="146">
        <f t="shared" si="1"/>
        <v>0</v>
      </c>
      <c r="F23" s="52">
        <f t="shared" si="2"/>
        <v>0</v>
      </c>
      <c r="G23" s="146">
        <f t="shared" si="3"/>
        <v>0</v>
      </c>
      <c r="H23" s="52">
        <f t="shared" si="4"/>
        <v>0</v>
      </c>
      <c r="I23" s="146">
        <f t="shared" si="5"/>
        <v>0</v>
      </c>
      <c r="J23" s="52">
        <f t="shared" si="6"/>
        <v>0</v>
      </c>
      <c r="K23" s="146">
        <f t="shared" si="7"/>
        <v>0</v>
      </c>
      <c r="L23" s="52">
        <f t="shared" si="9"/>
        <v>0</v>
      </c>
      <c r="M23" s="146">
        <f>ROUND(C23*AB23*D$6*F$6*H$6*J$6*L$6*L$10,0)</f>
        <v>0</v>
      </c>
      <c r="N23" s="23">
        <f t="shared" si="10"/>
        <v>0</v>
      </c>
      <c r="O23" s="148">
        <f t="shared" si="11"/>
        <v>0</v>
      </c>
      <c r="P23" s="39">
        <f t="shared" si="12"/>
        <v>0</v>
      </c>
      <c r="Q23" s="85">
        <f t="shared" si="13"/>
        <v>0</v>
      </c>
      <c r="S23" s="158">
        <v>0</v>
      </c>
      <c r="T23" s="101">
        <v>0</v>
      </c>
      <c r="U23" s="158">
        <v>0</v>
      </c>
      <c r="V23" s="101">
        <v>0</v>
      </c>
      <c r="W23" s="158">
        <v>0</v>
      </c>
      <c r="X23" s="101">
        <v>0</v>
      </c>
      <c r="Y23" s="158">
        <v>0</v>
      </c>
      <c r="Z23" s="101">
        <v>0</v>
      </c>
      <c r="AA23" s="158">
        <v>0</v>
      </c>
      <c r="AB23" s="101">
        <v>0</v>
      </c>
    </row>
    <row r="24" spans="1:28" s="49" customFormat="1" ht="12.75" customHeight="1" x14ac:dyDescent="0.2">
      <c r="A24" s="49" t="s">
        <v>74</v>
      </c>
      <c r="B24" s="156" t="s">
        <v>160</v>
      </c>
      <c r="C24" s="155">
        <v>22900</v>
      </c>
      <c r="D24" s="52">
        <f t="shared" si="0"/>
        <v>23587</v>
      </c>
      <c r="E24" s="146">
        <f t="shared" si="1"/>
        <v>0</v>
      </c>
      <c r="F24" s="52">
        <f t="shared" si="2"/>
        <v>24295</v>
      </c>
      <c r="G24" s="146">
        <f t="shared" si="3"/>
        <v>0</v>
      </c>
      <c r="H24" s="52">
        <f t="shared" si="4"/>
        <v>25023</v>
      </c>
      <c r="I24" s="146">
        <f t="shared" si="5"/>
        <v>0</v>
      </c>
      <c r="J24" s="52">
        <f t="shared" si="6"/>
        <v>0</v>
      </c>
      <c r="K24" s="146">
        <f t="shared" si="7"/>
        <v>0</v>
      </c>
      <c r="L24" s="52">
        <f t="shared" si="9"/>
        <v>0</v>
      </c>
      <c r="M24" s="146">
        <f>ROUND(C24*AB24*D$6*F$6*H$6*J$6*L$6*L$10,0)</f>
        <v>0</v>
      </c>
      <c r="N24" s="23">
        <f t="shared" si="10"/>
        <v>72905</v>
      </c>
      <c r="O24" s="148">
        <f t="shared" si="11"/>
        <v>0</v>
      </c>
      <c r="P24" s="39">
        <f t="shared" si="12"/>
        <v>72905</v>
      </c>
      <c r="Q24" s="85">
        <f t="shared" si="13"/>
        <v>72905</v>
      </c>
      <c r="S24" s="158">
        <v>1</v>
      </c>
      <c r="T24" s="101">
        <v>0</v>
      </c>
      <c r="U24" s="158">
        <v>1</v>
      </c>
      <c r="V24" s="101">
        <v>0</v>
      </c>
      <c r="W24" s="158">
        <v>1</v>
      </c>
      <c r="X24" s="101">
        <v>0</v>
      </c>
      <c r="Y24" s="158">
        <v>0</v>
      </c>
      <c r="Z24" s="101">
        <v>0</v>
      </c>
      <c r="AA24" s="158">
        <v>0</v>
      </c>
      <c r="AB24" s="101">
        <v>0</v>
      </c>
    </row>
    <row r="25" spans="1:28" s="49" customFormat="1" ht="12.75" customHeight="1" x14ac:dyDescent="0.2">
      <c r="A25" s="49" t="s">
        <v>75</v>
      </c>
      <c r="B25" s="156" t="s">
        <v>159</v>
      </c>
      <c r="C25" s="155"/>
      <c r="D25" s="52">
        <f t="shared" si="0"/>
        <v>0</v>
      </c>
      <c r="E25" s="146">
        <f t="shared" si="1"/>
        <v>0</v>
      </c>
      <c r="F25" s="52">
        <f t="shared" si="2"/>
        <v>0</v>
      </c>
      <c r="G25" s="146">
        <f t="shared" si="3"/>
        <v>0</v>
      </c>
      <c r="H25" s="52">
        <f t="shared" si="4"/>
        <v>0</v>
      </c>
      <c r="I25" s="146">
        <f t="shared" si="5"/>
        <v>0</v>
      </c>
      <c r="J25" s="52">
        <f t="shared" si="6"/>
        <v>0</v>
      </c>
      <c r="K25" s="146">
        <f>ROUND(C25*Z25*D$6*F$6*H$6*J$6*J$10,0)</f>
        <v>0</v>
      </c>
      <c r="L25" s="52">
        <f t="shared" si="9"/>
        <v>0</v>
      </c>
      <c r="M25" s="146">
        <f>ROUND(C25*AB25*D$6*F$6*H$6*J$6*L$6*L$10,0)</f>
        <v>0</v>
      </c>
      <c r="N25" s="23">
        <f t="shared" si="10"/>
        <v>0</v>
      </c>
      <c r="O25" s="148">
        <f t="shared" si="11"/>
        <v>0</v>
      </c>
      <c r="P25" s="39">
        <f t="shared" si="12"/>
        <v>0</v>
      </c>
      <c r="Q25" s="85">
        <f t="shared" si="13"/>
        <v>0</v>
      </c>
      <c r="S25" s="158">
        <v>0</v>
      </c>
      <c r="T25" s="101">
        <v>0</v>
      </c>
      <c r="U25" s="158">
        <v>0</v>
      </c>
      <c r="V25" s="101">
        <v>0</v>
      </c>
      <c r="W25" s="158">
        <v>0</v>
      </c>
      <c r="X25" s="101">
        <v>0</v>
      </c>
      <c r="Y25" s="158">
        <v>0</v>
      </c>
      <c r="Z25" s="101">
        <v>0</v>
      </c>
      <c r="AA25" s="158">
        <v>0</v>
      </c>
      <c r="AB25" s="101">
        <v>0</v>
      </c>
    </row>
    <row r="26" spans="1:28" s="49" customFormat="1" ht="12.75" customHeight="1" x14ac:dyDescent="0.2"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23"/>
      <c r="O26" s="23"/>
      <c r="P26" s="39"/>
      <c r="Q26" s="85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s="49" customFormat="1" ht="12.75" customHeight="1" x14ac:dyDescent="0.2">
      <c r="A27" s="49" t="s">
        <v>28</v>
      </c>
      <c r="B27" s="105" t="s">
        <v>82</v>
      </c>
      <c r="C27" s="155">
        <f>10.5*20*52</f>
        <v>10920</v>
      </c>
      <c r="D27" s="52">
        <f>ROUND(C27*S27*D$6*D$10,0)</f>
        <v>22495</v>
      </c>
      <c r="E27" s="146">
        <f>ROUND(C27*T27*D$6*D$10,0)</f>
        <v>0</v>
      </c>
      <c r="F27" s="52">
        <f>ROUND(C27*U27*D$6*F$6*F$10,0)</f>
        <v>23170</v>
      </c>
      <c r="G27" s="146">
        <f>ROUND(C27*V27*D$6*F$6*F$10,0)</f>
        <v>0</v>
      </c>
      <c r="H27" s="52">
        <f>ROUND(C27*W27*D$6*F$6*H$6*H$10,0)</f>
        <v>11933</v>
      </c>
      <c r="I27" s="146">
        <f>ROUND(C27*X27*D$6*F$6*H$6*H$10,0)</f>
        <v>0</v>
      </c>
      <c r="J27" s="52">
        <f>ROUND(C27*Y27*D$6*F$6*H$6*J$6*J$10,0)</f>
        <v>12291</v>
      </c>
      <c r="K27" s="146">
        <f>ROUND(C27*Z27*D$6*F$6*H$6*J$6*J$10,0)</f>
        <v>0</v>
      </c>
      <c r="L27" s="52">
        <f t="shared" si="9"/>
        <v>12659</v>
      </c>
      <c r="M27" s="146">
        <f>ROUND(C27*AB27*D$6*F$6*H$6*J$6*L$6*L$10,0)</f>
        <v>0</v>
      </c>
      <c r="N27" s="23">
        <f t="shared" si="10"/>
        <v>82548</v>
      </c>
      <c r="O27" s="148">
        <f t="shared" si="11"/>
        <v>0</v>
      </c>
      <c r="P27" s="39">
        <f t="shared" si="12"/>
        <v>82548</v>
      </c>
      <c r="Q27" s="85">
        <f t="shared" ref="Q27:Q82" si="15">N27+O27</f>
        <v>82548</v>
      </c>
      <c r="R27" s="53"/>
      <c r="S27" s="158">
        <v>2</v>
      </c>
      <c r="T27" s="101">
        <v>0</v>
      </c>
      <c r="U27" s="158">
        <v>2</v>
      </c>
      <c r="V27" s="101">
        <v>0</v>
      </c>
      <c r="W27" s="158">
        <v>1</v>
      </c>
      <c r="X27" s="101">
        <v>0</v>
      </c>
      <c r="Y27" s="158">
        <v>1</v>
      </c>
      <c r="Z27" s="101">
        <v>0</v>
      </c>
      <c r="AA27" s="158">
        <v>1</v>
      </c>
      <c r="AB27" s="101">
        <v>0</v>
      </c>
    </row>
    <row r="28" spans="1:28" s="49" customFormat="1" ht="12.75" customHeight="1" x14ac:dyDescent="0.2">
      <c r="A28" s="49" t="s">
        <v>38</v>
      </c>
      <c r="B28" s="105"/>
      <c r="C28" s="155">
        <f>10.5*20*52</f>
        <v>10920</v>
      </c>
      <c r="D28" s="52">
        <f>ROUND(C28*S28*D$6*D$10,0)</f>
        <v>0</v>
      </c>
      <c r="E28" s="146">
        <f>ROUND(C28*T28*D$6*D$10,0)</f>
        <v>0</v>
      </c>
      <c r="F28" s="52">
        <f>ROUND(C28*U28*D$6*F$6*F$10,0)</f>
        <v>0</v>
      </c>
      <c r="G28" s="146">
        <f>ROUND(C28*V28*D$6*F$6*F$10,0)</f>
        <v>0</v>
      </c>
      <c r="H28" s="52">
        <f>ROUND(C28*W28*D$6*F$6*H$6*H$10,0)</f>
        <v>0</v>
      </c>
      <c r="I28" s="146">
        <f>ROUND(C28*X28*D$6*F$6*H$6*H$10,0)</f>
        <v>0</v>
      </c>
      <c r="J28" s="52">
        <f>ROUND(C28*Y28*D$6*F$6*H$6*J$6*J$10,0)</f>
        <v>0</v>
      </c>
      <c r="K28" s="146">
        <f>ROUND(C28*Z28*D$6*F$6*H$6*J$6*J$10,0)</f>
        <v>0</v>
      </c>
      <c r="L28" s="52">
        <f t="shared" si="9"/>
        <v>0</v>
      </c>
      <c r="M28" s="146">
        <f>ROUND(C28*AB28*D$6*F$6*H$6*J$6*L$6*L$10,0)</f>
        <v>0</v>
      </c>
      <c r="N28" s="23">
        <f t="shared" si="10"/>
        <v>0</v>
      </c>
      <c r="O28" s="148">
        <f t="shared" si="11"/>
        <v>0</v>
      </c>
      <c r="P28" s="39">
        <f t="shared" si="12"/>
        <v>0</v>
      </c>
      <c r="Q28" s="85">
        <f t="shared" si="15"/>
        <v>0</v>
      </c>
      <c r="R28" s="53"/>
      <c r="S28" s="158">
        <v>0</v>
      </c>
      <c r="T28" s="101">
        <v>0</v>
      </c>
      <c r="U28" s="158">
        <v>0</v>
      </c>
      <c r="V28" s="101">
        <v>0</v>
      </c>
      <c r="W28" s="158">
        <v>0</v>
      </c>
      <c r="X28" s="101">
        <v>0</v>
      </c>
      <c r="Y28" s="158">
        <v>0</v>
      </c>
      <c r="Z28" s="101">
        <v>0</v>
      </c>
      <c r="AA28" s="158">
        <v>0</v>
      </c>
      <c r="AB28" s="101">
        <v>0</v>
      </c>
    </row>
    <row r="29" spans="1:28" s="49" customFormat="1" ht="12.75" customHeight="1" x14ac:dyDescent="0.2">
      <c r="A29" s="49" t="s">
        <v>48</v>
      </c>
      <c r="B29" s="105"/>
      <c r="C29" s="155">
        <f>10.5*20*52</f>
        <v>10920</v>
      </c>
      <c r="D29" s="52">
        <f>ROUND(C29*S29*D$6*D$10,0)</f>
        <v>0</v>
      </c>
      <c r="E29" s="146">
        <f>ROUND(C29*T29*D$6*D$10,0)</f>
        <v>0</v>
      </c>
      <c r="F29" s="52">
        <f>ROUND(C29*U29*D$6*F$6*F$10,0)</f>
        <v>0</v>
      </c>
      <c r="G29" s="146">
        <f>ROUND(C29*V29*D$6*F$6*F$10,0)</f>
        <v>0</v>
      </c>
      <c r="H29" s="52">
        <f>ROUND(C29*W29*D$6*F$6*H$6*H$10,0)</f>
        <v>0</v>
      </c>
      <c r="I29" s="146">
        <f>ROUND(C29*X29*D$6*F$6*H$6*H$10,0)</f>
        <v>0</v>
      </c>
      <c r="J29" s="52">
        <f>ROUND(C29*Y29*D$6*F$6*H$6*J$6*J$10,0)</f>
        <v>0</v>
      </c>
      <c r="K29" s="146">
        <f>ROUND(C29*Z29*D$6*F$6*H$6*J$6*J$10,0)</f>
        <v>0</v>
      </c>
      <c r="L29" s="52">
        <f t="shared" si="9"/>
        <v>0</v>
      </c>
      <c r="M29" s="146">
        <f>ROUND(C29*AB29*D$6*F$6*H$6*J$6*L$6*L$10,0)</f>
        <v>0</v>
      </c>
      <c r="N29" s="23">
        <f t="shared" si="10"/>
        <v>0</v>
      </c>
      <c r="O29" s="148">
        <f t="shared" si="11"/>
        <v>0</v>
      </c>
      <c r="P29" s="39">
        <f t="shared" si="12"/>
        <v>0</v>
      </c>
      <c r="Q29" s="85">
        <f t="shared" si="15"/>
        <v>0</v>
      </c>
      <c r="R29" s="53"/>
      <c r="S29" s="158">
        <v>0</v>
      </c>
      <c r="T29" s="101">
        <v>0</v>
      </c>
      <c r="U29" s="158">
        <v>0</v>
      </c>
      <c r="V29" s="101">
        <v>0</v>
      </c>
      <c r="W29" s="158">
        <v>0</v>
      </c>
      <c r="X29" s="101">
        <v>0</v>
      </c>
      <c r="Y29" s="158">
        <v>0</v>
      </c>
      <c r="Z29" s="101">
        <v>0</v>
      </c>
      <c r="AA29" s="158">
        <v>0</v>
      </c>
      <c r="AB29" s="101">
        <v>0</v>
      </c>
    </row>
    <row r="30" spans="1:28" s="49" customFormat="1" ht="12.75" customHeight="1" x14ac:dyDescent="0.2">
      <c r="A30" s="49" t="s">
        <v>49</v>
      </c>
      <c r="B30" s="105"/>
      <c r="C30" s="155">
        <f>10.5*20*52</f>
        <v>10920</v>
      </c>
      <c r="D30" s="52">
        <f>ROUND(C30*S30*D$6*D$10,0)</f>
        <v>0</v>
      </c>
      <c r="E30" s="146">
        <f>ROUND(C30*T30*D$6*D$10,0)</f>
        <v>0</v>
      </c>
      <c r="F30" s="52">
        <f>ROUND(C30*U30*D$6*F$6*F$10,0)</f>
        <v>0</v>
      </c>
      <c r="G30" s="146">
        <f>ROUND(C30*V30*D$6*F$6*F$10,0)</f>
        <v>0</v>
      </c>
      <c r="H30" s="52">
        <f>ROUND(C30*W30*D$6*F$6*H$6*H$10,0)</f>
        <v>0</v>
      </c>
      <c r="I30" s="146">
        <f>ROUND(C30*X30*D$6*F$6*H$6*H$10,0)</f>
        <v>0</v>
      </c>
      <c r="J30" s="52">
        <f>ROUND(C30*Y30*D$6*F$6*H$6*J$6*J$10,0)</f>
        <v>0</v>
      </c>
      <c r="K30" s="146">
        <f>ROUND(C30*Z30*D$6*F$6*H$6*J$6*J$10,0)</f>
        <v>0</v>
      </c>
      <c r="L30" s="52">
        <f t="shared" si="9"/>
        <v>0</v>
      </c>
      <c r="M30" s="146">
        <f>ROUND(C30*AB30*D$6*F$6*H$6*J$6*L$6*L$10,0)</f>
        <v>0</v>
      </c>
      <c r="N30" s="23">
        <f t="shared" si="10"/>
        <v>0</v>
      </c>
      <c r="O30" s="148">
        <f t="shared" si="11"/>
        <v>0</v>
      </c>
      <c r="P30" s="39">
        <f t="shared" si="12"/>
        <v>0</v>
      </c>
      <c r="Q30" s="85">
        <f t="shared" si="15"/>
        <v>0</v>
      </c>
      <c r="R30" s="53"/>
      <c r="S30" s="158">
        <v>0</v>
      </c>
      <c r="T30" s="101">
        <v>0</v>
      </c>
      <c r="U30" s="158">
        <v>0</v>
      </c>
      <c r="V30" s="101">
        <v>0</v>
      </c>
      <c r="W30" s="158">
        <v>0</v>
      </c>
      <c r="X30" s="101">
        <v>0</v>
      </c>
      <c r="Y30" s="158">
        <v>0</v>
      </c>
      <c r="Z30" s="101">
        <v>0</v>
      </c>
      <c r="AA30" s="158">
        <v>0</v>
      </c>
      <c r="AB30" s="101">
        <v>0</v>
      </c>
    </row>
    <row r="31" spans="1:28" s="49" customFormat="1" ht="12.75" customHeight="1" x14ac:dyDescent="0.2">
      <c r="A31" s="49" t="s">
        <v>29</v>
      </c>
      <c r="C31" s="56"/>
      <c r="D31" s="52">
        <f t="shared" ref="D31:K31" si="16">SUM(D14:D30)</f>
        <v>124568</v>
      </c>
      <c r="E31" s="146">
        <f t="shared" si="16"/>
        <v>4326</v>
      </c>
      <c r="F31" s="52">
        <f t="shared" si="16"/>
        <v>128305</v>
      </c>
      <c r="G31" s="146">
        <f t="shared" si="16"/>
        <v>4456</v>
      </c>
      <c r="H31" s="52">
        <f t="shared" si="16"/>
        <v>163822</v>
      </c>
      <c r="I31" s="146">
        <f t="shared" si="16"/>
        <v>4589</v>
      </c>
      <c r="J31" s="52">
        <f t="shared" si="16"/>
        <v>129456</v>
      </c>
      <c r="K31" s="146">
        <f t="shared" si="16"/>
        <v>4727</v>
      </c>
      <c r="L31" s="52">
        <f t="shared" ref="L31" si="17">SUM(L14:L30)</f>
        <v>116994</v>
      </c>
      <c r="M31" s="146">
        <f t="shared" ref="M31" si="18">SUM(M14:M30)</f>
        <v>4869</v>
      </c>
      <c r="N31" s="23">
        <f t="shared" si="10"/>
        <v>663145</v>
      </c>
      <c r="O31" s="148">
        <f t="shared" si="11"/>
        <v>22967</v>
      </c>
      <c r="P31" s="39">
        <f t="shared" si="12"/>
        <v>686112</v>
      </c>
      <c r="Q31" s="85">
        <f t="shared" si="15"/>
        <v>686112</v>
      </c>
      <c r="S31" s="57"/>
      <c r="T31" s="57"/>
      <c r="U31" s="57"/>
      <c r="V31" s="57"/>
      <c r="W31" s="57"/>
      <c r="X31" s="55"/>
    </row>
    <row r="32" spans="1:28" s="49" customFormat="1" ht="12.75" customHeight="1" x14ac:dyDescent="0.2">
      <c r="C32" s="58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23"/>
      <c r="O32" s="23"/>
      <c r="P32" s="89">
        <f>SUM(P14:P30)</f>
        <v>686112</v>
      </c>
      <c r="Q32" s="85"/>
    </row>
    <row r="33" spans="1:27" s="49" customFormat="1" ht="12.75" customHeight="1" x14ac:dyDescent="0.2">
      <c r="B33" s="12" t="s">
        <v>163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23"/>
      <c r="O33" s="23"/>
      <c r="P33" s="39"/>
      <c r="Q33" s="85"/>
      <c r="R33" s="59"/>
    </row>
    <row r="34" spans="1:27" s="49" customFormat="1" ht="12.75" customHeight="1" x14ac:dyDescent="0.2">
      <c r="A34" s="49" t="s">
        <v>30</v>
      </c>
      <c r="B34" s="157">
        <f>ROUND(((C14*0.3103)+16487.32)/C14,3)</f>
        <v>0.50700000000000001</v>
      </c>
      <c r="D34" s="60">
        <f>IF(D14=0,0,ROUND(D14*($B34*D$7),0))</f>
        <v>0</v>
      </c>
      <c r="E34" s="147">
        <f>IF(E14=0,0,ROUND(E14*($B34*D$7),0))</f>
        <v>2237</v>
      </c>
      <c r="F34" s="60">
        <f>IF(F14=0,0,ROUND(F14*($B34*D$7*F$7),0))</f>
        <v>0</v>
      </c>
      <c r="G34" s="147">
        <f>IF(G14=0,0,ROUND(G14*($B34*D$7*F$7),0))</f>
        <v>2350</v>
      </c>
      <c r="H34" s="60">
        <f>IF(H14=0,0,ROUND(H14*($B34*D$7*F$7*H$7),0))</f>
        <v>0</v>
      </c>
      <c r="I34" s="147">
        <f>IF(I14=0,0,ROUND(I14*($B34*D$7*F$7*H$7),0))</f>
        <v>2469</v>
      </c>
      <c r="J34" s="60">
        <f>IF(J14=0,0,ROUND(J14*($B34*D$7*F$7*H$7*J$7),0))</f>
        <v>0</v>
      </c>
      <c r="K34" s="147">
        <f>IF(K14=0,0,ROUND(K14*($B34*D$7*F$7*H$7*J$7),0))</f>
        <v>2594</v>
      </c>
      <c r="L34" s="60">
        <f>IF(L14=0,0,ROUND(L14*($B34*F$7*H$7*J$7*L$7),0))</f>
        <v>0</v>
      </c>
      <c r="M34" s="147">
        <f t="shared" ref="M34:M43" si="19">IF(M14=0,0,ROUND(M14*($B34*D$7*F$7*H$7*J$7*L$7),0))</f>
        <v>2726</v>
      </c>
      <c r="N34" s="23">
        <f>D34+F34+H34+J34+L34</f>
        <v>0</v>
      </c>
      <c r="O34" s="148">
        <f t="shared" ref="O34:O45" si="20">E34+G34+I34+K34+M34</f>
        <v>12376</v>
      </c>
      <c r="P34" s="39">
        <f t="shared" ref="P34:P45" si="21">SUM(D34:M34)</f>
        <v>12376</v>
      </c>
      <c r="Q34" s="85">
        <f>N34+O34</f>
        <v>12376</v>
      </c>
      <c r="R34" s="59"/>
      <c r="U34" s="58"/>
      <c r="V34" s="58"/>
    </row>
    <row r="35" spans="1:27" s="49" customFormat="1" ht="12.75" customHeight="1" x14ac:dyDescent="0.2">
      <c r="A35" s="49" t="s">
        <v>31</v>
      </c>
      <c r="B35" s="157">
        <f t="shared" ref="B35:B43" si="22">ROUND(((C15*0.3103)+16487.32)/C15,3)</f>
        <v>0.53900000000000003</v>
      </c>
      <c r="C35" s="49" t="s">
        <v>13</v>
      </c>
      <c r="D35" s="60">
        <f t="shared" ref="D35:D43" si="23">IF(D15=0,0,ROUND(D15*($B35*D$7),0))</f>
        <v>4077</v>
      </c>
      <c r="E35" s="147">
        <f t="shared" ref="E35:E43" si="24">IF(E15=0,0,ROUND(E15*($B35*D$7),0))</f>
        <v>0</v>
      </c>
      <c r="F35" s="60">
        <f t="shared" ref="F35:F43" si="25">IF(F15=0,0,ROUND(F15*($B35*D$7*F$7),0))</f>
        <v>4283</v>
      </c>
      <c r="G35" s="147">
        <f t="shared" ref="G35:G43" si="26">IF(G15=0,0,ROUND(G15*($B35*D$7*F$7),0))</f>
        <v>0</v>
      </c>
      <c r="H35" s="60">
        <f t="shared" ref="H35:H43" si="27">IF(H15=0,0,ROUND(H15*($B35*D$7*F$7*H$7),0))</f>
        <v>36002</v>
      </c>
      <c r="I35" s="147">
        <f t="shared" ref="I35:I43" si="28">IF(I15=0,0,ROUND(I15*($B35*D$7*F$7*H$7),0))</f>
        <v>0</v>
      </c>
      <c r="J35" s="60">
        <f t="shared" ref="J35:J43" si="29">IF(J15=0,0,ROUND(J15*($B35*D$7*F$7*H$7*J$7),0))</f>
        <v>37823</v>
      </c>
      <c r="K35" s="147">
        <f t="shared" ref="K35:K43" si="30">IF(K15=0,0,ROUND(K15*($B35*D$7*F$7*H$7*J$7),0))</f>
        <v>0</v>
      </c>
      <c r="L35" s="60">
        <f t="shared" ref="L35:L43" si="31">IF(L15=0,0,ROUND(L15*($B35*F$7*H$7*J$7*L$7),0))</f>
        <v>36523</v>
      </c>
      <c r="M35" s="147">
        <f t="shared" si="19"/>
        <v>0</v>
      </c>
      <c r="N35" s="23">
        <f t="shared" ref="N35:N45" si="32">D35+F35+H35+J35+L35</f>
        <v>118708</v>
      </c>
      <c r="O35" s="148">
        <f t="shared" si="20"/>
        <v>0</v>
      </c>
      <c r="P35" s="39">
        <f t="shared" si="21"/>
        <v>118708</v>
      </c>
      <c r="Q35" s="85">
        <f t="shared" ref="Q35:Q46" si="33">N35+O35</f>
        <v>118708</v>
      </c>
    </row>
    <row r="36" spans="1:27" s="49" customFormat="1" ht="12.75" customHeight="1" x14ac:dyDescent="0.2">
      <c r="A36" s="49" t="s">
        <v>32</v>
      </c>
      <c r="B36" s="157">
        <f t="shared" si="22"/>
        <v>0.65400000000000003</v>
      </c>
      <c r="C36" s="49" t="s">
        <v>13</v>
      </c>
      <c r="D36" s="60">
        <f t="shared" si="23"/>
        <v>32980</v>
      </c>
      <c r="E36" s="147">
        <f t="shared" si="24"/>
        <v>0</v>
      </c>
      <c r="F36" s="60">
        <f t="shared" si="25"/>
        <v>34649</v>
      </c>
      <c r="G36" s="147">
        <f t="shared" si="26"/>
        <v>0</v>
      </c>
      <c r="H36" s="60">
        <f t="shared" si="27"/>
        <v>36403</v>
      </c>
      <c r="I36" s="147">
        <f t="shared" si="28"/>
        <v>0</v>
      </c>
      <c r="J36" s="60">
        <f t="shared" si="29"/>
        <v>28683</v>
      </c>
      <c r="K36" s="147">
        <f t="shared" si="30"/>
        <v>0</v>
      </c>
      <c r="L36" s="60">
        <f t="shared" si="31"/>
        <v>29544</v>
      </c>
      <c r="M36" s="147">
        <f t="shared" si="19"/>
        <v>0</v>
      </c>
      <c r="N36" s="23">
        <f t="shared" si="32"/>
        <v>162259</v>
      </c>
      <c r="O36" s="148">
        <f t="shared" si="20"/>
        <v>0</v>
      </c>
      <c r="P36" s="39">
        <f t="shared" si="21"/>
        <v>162259</v>
      </c>
      <c r="Q36" s="85">
        <f t="shared" si="33"/>
        <v>162259</v>
      </c>
      <c r="W36" s="61"/>
    </row>
    <row r="37" spans="1:27" s="49" customFormat="1" ht="12.75" customHeight="1" x14ac:dyDescent="0.2">
      <c r="A37" s="49" t="s">
        <v>52</v>
      </c>
      <c r="B37" s="157">
        <f t="shared" si="22"/>
        <v>0.70299999999999996</v>
      </c>
      <c r="D37" s="60">
        <f t="shared" si="23"/>
        <v>15510</v>
      </c>
      <c r="E37" s="147">
        <f t="shared" si="24"/>
        <v>0</v>
      </c>
      <c r="F37" s="60">
        <f t="shared" si="25"/>
        <v>16295</v>
      </c>
      <c r="G37" s="147">
        <f t="shared" si="26"/>
        <v>0</v>
      </c>
      <c r="H37" s="60">
        <f t="shared" si="27"/>
        <v>8560</v>
      </c>
      <c r="I37" s="147">
        <f t="shared" si="28"/>
        <v>0</v>
      </c>
      <c r="J37" s="60">
        <f t="shared" si="29"/>
        <v>8993</v>
      </c>
      <c r="K37" s="147">
        <f t="shared" si="30"/>
        <v>0</v>
      </c>
      <c r="L37" s="60">
        <f t="shared" si="31"/>
        <v>0</v>
      </c>
      <c r="M37" s="147">
        <f t="shared" si="19"/>
        <v>0</v>
      </c>
      <c r="N37" s="23">
        <f t="shared" si="32"/>
        <v>49358</v>
      </c>
      <c r="O37" s="148">
        <f t="shared" si="20"/>
        <v>0</v>
      </c>
      <c r="P37" s="39">
        <f t="shared" si="21"/>
        <v>49358</v>
      </c>
      <c r="Q37" s="85">
        <f t="shared" si="33"/>
        <v>49358</v>
      </c>
      <c r="W37" s="61"/>
    </row>
    <row r="38" spans="1:27" s="49" customFormat="1" ht="12.75" customHeight="1" x14ac:dyDescent="0.2">
      <c r="A38" s="49" t="s">
        <v>53</v>
      </c>
      <c r="B38" s="157" t="e">
        <f t="shared" si="22"/>
        <v>#DIV/0!</v>
      </c>
      <c r="D38" s="60">
        <f t="shared" si="23"/>
        <v>0</v>
      </c>
      <c r="E38" s="147">
        <f t="shared" si="24"/>
        <v>0</v>
      </c>
      <c r="F38" s="60">
        <f t="shared" si="25"/>
        <v>0</v>
      </c>
      <c r="G38" s="147">
        <f t="shared" si="26"/>
        <v>0</v>
      </c>
      <c r="H38" s="60">
        <f t="shared" si="27"/>
        <v>0</v>
      </c>
      <c r="I38" s="147">
        <f t="shared" si="28"/>
        <v>0</v>
      </c>
      <c r="J38" s="60">
        <f t="shared" si="29"/>
        <v>0</v>
      </c>
      <c r="K38" s="147">
        <f t="shared" si="30"/>
        <v>0</v>
      </c>
      <c r="L38" s="60">
        <f t="shared" si="31"/>
        <v>0</v>
      </c>
      <c r="M38" s="147">
        <f t="shared" si="19"/>
        <v>0</v>
      </c>
      <c r="N38" s="23">
        <f t="shared" si="32"/>
        <v>0</v>
      </c>
      <c r="O38" s="148">
        <f t="shared" si="20"/>
        <v>0</v>
      </c>
      <c r="P38" s="39">
        <f t="shared" si="21"/>
        <v>0</v>
      </c>
      <c r="Q38" s="85">
        <f t="shared" si="33"/>
        <v>0</v>
      </c>
      <c r="W38" s="61"/>
    </row>
    <row r="39" spans="1:27" s="49" customFormat="1" ht="12.75" customHeight="1" x14ac:dyDescent="0.2">
      <c r="A39" s="49" t="s">
        <v>54</v>
      </c>
      <c r="B39" s="157" t="e">
        <f t="shared" si="22"/>
        <v>#DIV/0!</v>
      </c>
      <c r="D39" s="60">
        <f t="shared" si="23"/>
        <v>0</v>
      </c>
      <c r="E39" s="147">
        <f t="shared" si="24"/>
        <v>0</v>
      </c>
      <c r="F39" s="60">
        <f t="shared" si="25"/>
        <v>0</v>
      </c>
      <c r="G39" s="147">
        <f t="shared" si="26"/>
        <v>0</v>
      </c>
      <c r="H39" s="60">
        <f t="shared" si="27"/>
        <v>0</v>
      </c>
      <c r="I39" s="147">
        <f t="shared" si="28"/>
        <v>0</v>
      </c>
      <c r="J39" s="60">
        <f t="shared" si="29"/>
        <v>0</v>
      </c>
      <c r="K39" s="147">
        <f t="shared" si="30"/>
        <v>0</v>
      </c>
      <c r="L39" s="60">
        <f t="shared" si="31"/>
        <v>0</v>
      </c>
      <c r="M39" s="147">
        <f t="shared" si="19"/>
        <v>0</v>
      </c>
      <c r="N39" s="23">
        <f t="shared" si="32"/>
        <v>0</v>
      </c>
      <c r="O39" s="148">
        <f t="shared" si="20"/>
        <v>0</v>
      </c>
      <c r="P39" s="39">
        <f t="shared" si="21"/>
        <v>0</v>
      </c>
      <c r="Q39" s="85">
        <f t="shared" si="33"/>
        <v>0</v>
      </c>
      <c r="W39" s="61"/>
    </row>
    <row r="40" spans="1:27" s="49" customFormat="1" ht="12.75" customHeight="1" x14ac:dyDescent="0.2">
      <c r="A40" s="49" t="s">
        <v>55</v>
      </c>
      <c r="B40" s="157" t="e">
        <f t="shared" si="22"/>
        <v>#DIV/0!</v>
      </c>
      <c r="D40" s="60">
        <f t="shared" si="23"/>
        <v>0</v>
      </c>
      <c r="E40" s="147">
        <f t="shared" si="24"/>
        <v>0</v>
      </c>
      <c r="F40" s="60">
        <f t="shared" si="25"/>
        <v>0</v>
      </c>
      <c r="G40" s="147">
        <f t="shared" si="26"/>
        <v>0</v>
      </c>
      <c r="H40" s="60">
        <f t="shared" si="27"/>
        <v>0</v>
      </c>
      <c r="I40" s="147">
        <f t="shared" si="28"/>
        <v>0</v>
      </c>
      <c r="J40" s="60">
        <f t="shared" si="29"/>
        <v>0</v>
      </c>
      <c r="K40" s="147">
        <f t="shared" si="30"/>
        <v>0</v>
      </c>
      <c r="L40" s="60">
        <f t="shared" si="31"/>
        <v>0</v>
      </c>
      <c r="M40" s="147">
        <f t="shared" si="19"/>
        <v>0</v>
      </c>
      <c r="N40" s="23">
        <f t="shared" si="32"/>
        <v>0</v>
      </c>
      <c r="O40" s="148">
        <f t="shared" si="20"/>
        <v>0</v>
      </c>
      <c r="P40" s="39">
        <f t="shared" si="21"/>
        <v>0</v>
      </c>
      <c r="Q40" s="85">
        <f t="shared" si="33"/>
        <v>0</v>
      </c>
      <c r="W40" s="61"/>
    </row>
    <row r="41" spans="1:27" s="49" customFormat="1" ht="12.75" customHeight="1" x14ac:dyDescent="0.2">
      <c r="A41" s="49" t="s">
        <v>56</v>
      </c>
      <c r="B41" s="157" t="e">
        <f t="shared" si="22"/>
        <v>#DIV/0!</v>
      </c>
      <c r="D41" s="60">
        <f t="shared" si="23"/>
        <v>0</v>
      </c>
      <c r="E41" s="147">
        <f t="shared" si="24"/>
        <v>0</v>
      </c>
      <c r="F41" s="60">
        <f t="shared" si="25"/>
        <v>0</v>
      </c>
      <c r="G41" s="147">
        <f t="shared" si="26"/>
        <v>0</v>
      </c>
      <c r="H41" s="60">
        <f t="shared" si="27"/>
        <v>0</v>
      </c>
      <c r="I41" s="147">
        <f t="shared" si="28"/>
        <v>0</v>
      </c>
      <c r="J41" s="60">
        <f t="shared" si="29"/>
        <v>0</v>
      </c>
      <c r="K41" s="147">
        <f t="shared" si="30"/>
        <v>0</v>
      </c>
      <c r="L41" s="60">
        <f t="shared" si="31"/>
        <v>0</v>
      </c>
      <c r="M41" s="147">
        <f t="shared" si="19"/>
        <v>0</v>
      </c>
      <c r="N41" s="23">
        <f t="shared" si="32"/>
        <v>0</v>
      </c>
      <c r="O41" s="148">
        <f t="shared" si="20"/>
        <v>0</v>
      </c>
      <c r="P41" s="39">
        <f t="shared" si="21"/>
        <v>0</v>
      </c>
      <c r="Q41" s="85">
        <f t="shared" si="33"/>
        <v>0</v>
      </c>
      <c r="W41" s="61"/>
    </row>
    <row r="42" spans="1:27" s="49" customFormat="1" ht="12.75" customHeight="1" x14ac:dyDescent="0.2">
      <c r="A42" s="49" t="s">
        <v>72</v>
      </c>
      <c r="B42" s="157" t="e">
        <f t="shared" si="22"/>
        <v>#DIV/0!</v>
      </c>
      <c r="D42" s="60">
        <f t="shared" si="23"/>
        <v>0</v>
      </c>
      <c r="E42" s="147">
        <f t="shared" si="24"/>
        <v>0</v>
      </c>
      <c r="F42" s="60">
        <f t="shared" si="25"/>
        <v>0</v>
      </c>
      <c r="G42" s="147">
        <f t="shared" si="26"/>
        <v>0</v>
      </c>
      <c r="H42" s="60">
        <f t="shared" si="27"/>
        <v>0</v>
      </c>
      <c r="I42" s="147">
        <f t="shared" si="28"/>
        <v>0</v>
      </c>
      <c r="J42" s="60">
        <f t="shared" si="29"/>
        <v>0</v>
      </c>
      <c r="K42" s="147">
        <f t="shared" si="30"/>
        <v>0</v>
      </c>
      <c r="L42" s="60">
        <f t="shared" si="31"/>
        <v>0</v>
      </c>
      <c r="M42" s="147">
        <f t="shared" si="19"/>
        <v>0</v>
      </c>
      <c r="N42" s="23">
        <f t="shared" si="32"/>
        <v>0</v>
      </c>
      <c r="O42" s="148">
        <f t="shared" si="20"/>
        <v>0</v>
      </c>
      <c r="P42" s="39">
        <f t="shared" si="21"/>
        <v>0</v>
      </c>
      <c r="Q42" s="85">
        <f t="shared" si="33"/>
        <v>0</v>
      </c>
    </row>
    <row r="43" spans="1:27" s="49" customFormat="1" ht="12.75" customHeight="1" x14ac:dyDescent="0.2">
      <c r="A43" s="49" t="s">
        <v>73</v>
      </c>
      <c r="B43" s="157" t="e">
        <f t="shared" si="22"/>
        <v>#DIV/0!</v>
      </c>
      <c r="D43" s="60">
        <f t="shared" si="23"/>
        <v>0</v>
      </c>
      <c r="E43" s="147">
        <f t="shared" si="24"/>
        <v>0</v>
      </c>
      <c r="F43" s="60">
        <f t="shared" si="25"/>
        <v>0</v>
      </c>
      <c r="G43" s="147">
        <f t="shared" si="26"/>
        <v>0</v>
      </c>
      <c r="H43" s="60">
        <f t="shared" si="27"/>
        <v>0</v>
      </c>
      <c r="I43" s="147">
        <f t="shared" si="28"/>
        <v>0</v>
      </c>
      <c r="J43" s="60">
        <f t="shared" si="29"/>
        <v>0</v>
      </c>
      <c r="K43" s="147">
        <f t="shared" si="30"/>
        <v>0</v>
      </c>
      <c r="L43" s="60">
        <f t="shared" si="31"/>
        <v>0</v>
      </c>
      <c r="M43" s="147">
        <f t="shared" si="19"/>
        <v>0</v>
      </c>
      <c r="N43" s="23">
        <f t="shared" si="32"/>
        <v>0</v>
      </c>
      <c r="O43" s="148">
        <f t="shared" si="20"/>
        <v>0</v>
      </c>
      <c r="P43" s="39">
        <f t="shared" si="21"/>
        <v>0</v>
      </c>
      <c r="Q43" s="85">
        <f t="shared" si="33"/>
        <v>0</v>
      </c>
    </row>
    <row r="44" spans="1:27" s="49" customFormat="1" ht="12.75" customHeight="1" x14ac:dyDescent="0.2">
      <c r="A44" s="49" t="s">
        <v>76</v>
      </c>
      <c r="B44" s="157" t="s">
        <v>162</v>
      </c>
      <c r="D44" s="60">
        <f>IF(D24=0,0,ROUND(((997*4)*$D$8)*S24,0))</f>
        <v>4307</v>
      </c>
      <c r="E44" s="147">
        <f>IF(E24=0,0,ROUND(((997*4)*$D$8)*T24,0))</f>
        <v>0</v>
      </c>
      <c r="F44" s="60">
        <f>IF(F24=0,0,ROUND(((997*4)*$D$8*$F$8)*U24,0))</f>
        <v>4652</v>
      </c>
      <c r="G44" s="147">
        <f>IF(G24=0,0,ROUND(((997*4)*$D$8*$F$8)*V24,0))</f>
        <v>0</v>
      </c>
      <c r="H44" s="60">
        <f>IF(H24=0,0,ROUND(((997*4)*$D$8*$F$8*$H$8)*W24,0))</f>
        <v>5024</v>
      </c>
      <c r="I44" s="147">
        <f>IF(I24=0,0,ROUND(((997*4)*$D$8*$F$8*$H$8)*X24,0))</f>
        <v>0</v>
      </c>
      <c r="J44" s="60">
        <f>IF(J24=0,0,ROUND(((997*4)*$D$8*$F$8*$H$8*$J$8)*Y24,0))</f>
        <v>0</v>
      </c>
      <c r="K44" s="147">
        <f>IF(K24=0,0,ROUND(((997*4)*$D$8*$F$8*$H$8*$J$8)*Z24,0))</f>
        <v>0</v>
      </c>
      <c r="L44" s="60">
        <f>IF(L24=0,0,ROUND(((997*4)*$D$8*$F$8*$H$8*$J$8*$L$8)*AA24,0))</f>
        <v>0</v>
      </c>
      <c r="M44" s="147">
        <f>IF(M24=0,0,ROUND(((997*4)*$D$8*$F$8*$H$8*$J$8*$L$8)*AB24,0))</f>
        <v>0</v>
      </c>
      <c r="N44" s="23">
        <f t="shared" si="32"/>
        <v>13983</v>
      </c>
      <c r="O44" s="148">
        <f t="shared" si="20"/>
        <v>0</v>
      </c>
      <c r="P44" s="39">
        <f t="shared" si="21"/>
        <v>13983</v>
      </c>
      <c r="Q44" s="85">
        <f t="shared" si="33"/>
        <v>13983</v>
      </c>
    </row>
    <row r="45" spans="1:27" s="49" customFormat="1" ht="12.75" customHeight="1" x14ac:dyDescent="0.2">
      <c r="A45" s="49" t="s">
        <v>77</v>
      </c>
      <c r="B45" s="157" t="s">
        <v>162</v>
      </c>
      <c r="D45" s="60">
        <f>IF(D25=0,0,ROUND(((997*4)*$D$8)*S25,0))</f>
        <v>0</v>
      </c>
      <c r="E45" s="147">
        <f>IF(E25=0,0,ROUND(((997*4)*$D$8)*T25,0))</f>
        <v>0</v>
      </c>
      <c r="F45" s="60">
        <f>IF(F25=0,0,ROUND(((997*4)*$D$8*$F$8)*U25,0))</f>
        <v>0</v>
      </c>
      <c r="G45" s="147">
        <f>IF(G25=0,0,ROUND(((997*4)*$D$8*$F$8)*V25,0))</f>
        <v>0</v>
      </c>
      <c r="H45" s="60">
        <f>IF(H25=0,0,ROUND(((997*4)*$D$8*$F$8*$H$8)*W25,0))</f>
        <v>0</v>
      </c>
      <c r="I45" s="147">
        <f>IF(I25=0,0,ROUND(((997*4)*$D$8*$F$8*$H$8)*X25,0))</f>
        <v>0</v>
      </c>
      <c r="J45" s="60">
        <f>IF(J25=0,0,ROUND(((997*4)*$D$8*$F$8*$H$8*$J$8)*Y25,0))</f>
        <v>0</v>
      </c>
      <c r="K45" s="147">
        <f>IF(K25=0,0,ROUND(((997*4)*$D$8*$F$8*$H$8*$J$8)*Z25,0))</f>
        <v>0</v>
      </c>
      <c r="L45" s="60">
        <f>IF(L25=0,0,ROUND(((997*4)*$D$8*$F$8*$H$8*$J$8*$L$8)*AA25,0))</f>
        <v>0</v>
      </c>
      <c r="M45" s="147">
        <f>IF(M25=0,0,ROUND(((997*4)*$D$8*$F$8*$H$8*$J$8*$L$8)*AB25,0))</f>
        <v>0</v>
      </c>
      <c r="N45" s="23">
        <f t="shared" si="32"/>
        <v>0</v>
      </c>
      <c r="O45" s="148">
        <f t="shared" si="20"/>
        <v>0</v>
      </c>
      <c r="P45" s="39">
        <f t="shared" si="21"/>
        <v>0</v>
      </c>
      <c r="Q45" s="85">
        <f t="shared" si="33"/>
        <v>0</v>
      </c>
    </row>
    <row r="46" spans="1:27" s="49" customFormat="1" ht="12.75" customHeight="1" x14ac:dyDescent="0.2">
      <c r="B46" s="62"/>
      <c r="D46" s="60"/>
      <c r="E46" s="60"/>
      <c r="F46" s="52"/>
      <c r="G46" s="52"/>
      <c r="H46" s="52"/>
      <c r="I46" s="52"/>
      <c r="J46" s="52"/>
      <c r="K46" s="52"/>
      <c r="L46" s="52"/>
      <c r="M46" s="52"/>
      <c r="N46" s="23"/>
      <c r="O46" s="23"/>
      <c r="P46" s="39"/>
      <c r="Q46" s="85">
        <f t="shared" si="33"/>
        <v>0</v>
      </c>
      <c r="S46" s="176"/>
      <c r="T46" s="176"/>
      <c r="U46" s="176"/>
      <c r="V46" s="176"/>
      <c r="W46" s="176"/>
      <c r="X46" s="176"/>
    </row>
    <row r="47" spans="1:27" s="49" customFormat="1" ht="12.75" customHeight="1" x14ac:dyDescent="0.2">
      <c r="A47" s="49" t="s">
        <v>28</v>
      </c>
      <c r="B47" s="157">
        <v>0.14000000000000001</v>
      </c>
      <c r="D47" s="60">
        <f>IF(D27=0,0,ROUND(D27*($B47*D$7),0))</f>
        <v>3212</v>
      </c>
      <c r="E47" s="147">
        <f>IF(E27=0,0,ROUND(E27*($B47*D$7),0))</f>
        <v>0</v>
      </c>
      <c r="F47" s="60">
        <f>IF(F27=0,0,ROUND(F27*($B47*D$7*F$7),0))</f>
        <v>3375</v>
      </c>
      <c r="G47" s="147">
        <f>IF(G27=0,0,ROUND(G27*($B47*D$7*F$7),0))</f>
        <v>0</v>
      </c>
      <c r="H47" s="60">
        <f>IF(H27=0,0,ROUND(H27*($B47*D$7*F$7*H$7),0))</f>
        <v>1773</v>
      </c>
      <c r="I47" s="147">
        <f>IF(I27=0,0,ROUND(I27*($B47*D$7*F$7*H$7),0))</f>
        <v>0</v>
      </c>
      <c r="J47" s="60">
        <f>IF(J27=0,0,ROUND(J27*($B47*D$7*F$7*H$7*J$7),0))</f>
        <v>1863</v>
      </c>
      <c r="K47" s="147">
        <f>IF(K27=0,0,ROUND(K27*($B47*D$7*F$7*H$7*J$7),0))</f>
        <v>0</v>
      </c>
      <c r="L47" s="60">
        <f>IF(L27=0,0,ROUND(L27*($B47*F$7*H$7*J$7*L$7),0))</f>
        <v>1918</v>
      </c>
      <c r="M47" s="147">
        <f>IF(M27=0,0,ROUND(M27*($B47*D$7*F$7*H$7*J$7*L$7),0))</f>
        <v>0</v>
      </c>
      <c r="N47" s="23">
        <f t="shared" ref="N47:O50" si="34">D47+F47+H47+J47+L47</f>
        <v>12141</v>
      </c>
      <c r="O47" s="148">
        <f t="shared" si="34"/>
        <v>0</v>
      </c>
      <c r="P47" s="39">
        <f t="shared" ref="P47:P50" si="35">SUM(D47:M47)</f>
        <v>12141</v>
      </c>
      <c r="Q47" s="85">
        <f>N47+O47</f>
        <v>12141</v>
      </c>
      <c r="X47" s="177"/>
      <c r="AA47" s="13"/>
    </row>
    <row r="48" spans="1:27" s="49" customFormat="1" ht="12.75" customHeight="1" x14ac:dyDescent="0.2">
      <c r="A48" s="49" t="s">
        <v>38</v>
      </c>
      <c r="B48" s="157">
        <v>0.14000000000000001</v>
      </c>
      <c r="D48" s="60">
        <f>IF(D28=0,0,ROUND(D28*($B48*D$7),0))</f>
        <v>0</v>
      </c>
      <c r="E48" s="147">
        <f>IF(E28=0,0,ROUND(E28*($B48*D$7),0))</f>
        <v>0</v>
      </c>
      <c r="F48" s="60">
        <f>IF(F28=0,0,ROUND(F28*($B48*D$7*F$7),0))</f>
        <v>0</v>
      </c>
      <c r="G48" s="147">
        <f>IF(G28=0,0,ROUND(G28*($B48*D$7*F$7),0))</f>
        <v>0</v>
      </c>
      <c r="H48" s="60">
        <f>IF(H28=0,0,ROUND(H28*($B48*D$7*F$7*H$7),0))</f>
        <v>0</v>
      </c>
      <c r="I48" s="147">
        <f>IF(I28=0,0,ROUND(I28*($B48*D$7*F$7*H$7),0))</f>
        <v>0</v>
      </c>
      <c r="J48" s="60">
        <f>IF(J28=0,0,ROUND(J28*($B48*D$7*F$7*H$7*J$7),0))</f>
        <v>0</v>
      </c>
      <c r="K48" s="147">
        <f>IF(K28=0,0,ROUND(K28*($B48*D$7*F$7*H$7*J$7),0))</f>
        <v>0</v>
      </c>
      <c r="L48" s="60">
        <f>IF(L28=0,0,ROUND(L28*($B48*F$7*H$7*J$7*L$7),0))</f>
        <v>0</v>
      </c>
      <c r="M48" s="147">
        <f>IF(M28=0,0,ROUND(M28*($B48*D$7*F$7*H$7*J$7*L$7),0))</f>
        <v>0</v>
      </c>
      <c r="N48" s="23">
        <f t="shared" si="34"/>
        <v>0</v>
      </c>
      <c r="O48" s="148">
        <f t="shared" si="34"/>
        <v>0</v>
      </c>
      <c r="P48" s="39">
        <f t="shared" si="35"/>
        <v>0</v>
      </c>
      <c r="Q48" s="85">
        <f>N48+O48</f>
        <v>0</v>
      </c>
      <c r="X48" s="177"/>
      <c r="AA48" s="13"/>
    </row>
    <row r="49" spans="1:27" s="49" customFormat="1" ht="12.75" customHeight="1" x14ac:dyDescent="0.2">
      <c r="A49" s="49" t="s">
        <v>48</v>
      </c>
      <c r="B49" s="157">
        <v>0.14000000000000001</v>
      </c>
      <c r="D49" s="60">
        <f>IF(D29=0,0,ROUND(D29*($B49*D$7),0))</f>
        <v>0</v>
      </c>
      <c r="E49" s="147">
        <f>IF(E29=0,0,ROUND(E29*($B49*D$7),0))</f>
        <v>0</v>
      </c>
      <c r="F49" s="60">
        <f>IF(F29=0,0,ROUND(F29*($B49*D$7*F$7),0))</f>
        <v>0</v>
      </c>
      <c r="G49" s="147">
        <f>IF(G29=0,0,ROUND(G29*($B49*D$7*F$7),0))</f>
        <v>0</v>
      </c>
      <c r="H49" s="60">
        <f>IF(H29=0,0,ROUND(H29*($B49*D$7*F$7*H$7),0))</f>
        <v>0</v>
      </c>
      <c r="I49" s="147">
        <f>IF(I29=0,0,ROUND(I29*($B49*D$7*F$7*H$7),0))</f>
        <v>0</v>
      </c>
      <c r="J49" s="60">
        <f>IF(J29=0,0,ROUND(J29*($B49*D$7*F$7*H$7*J$7),0))</f>
        <v>0</v>
      </c>
      <c r="K49" s="147">
        <f>IF(K29=0,0,ROUND(K29*($B49*D$7*F$7*H$7*J$7),0))</f>
        <v>0</v>
      </c>
      <c r="L49" s="60">
        <f>IF(L29=0,0,ROUND(L29*($B49*F$7*H$7*J$7*L$7),0))</f>
        <v>0</v>
      </c>
      <c r="M49" s="147">
        <f>IF(M29=0,0,ROUND(M29*($B49*D$7*F$7*H$7*J$7*L$7),0))</f>
        <v>0</v>
      </c>
      <c r="N49" s="23">
        <f t="shared" si="34"/>
        <v>0</v>
      </c>
      <c r="O49" s="148">
        <f t="shared" si="34"/>
        <v>0</v>
      </c>
      <c r="P49" s="39">
        <f t="shared" si="35"/>
        <v>0</v>
      </c>
      <c r="Q49" s="85">
        <f>N49+O49</f>
        <v>0</v>
      </c>
      <c r="X49" s="177"/>
      <c r="AA49" s="13"/>
    </row>
    <row r="50" spans="1:27" s="49" customFormat="1" ht="12.75" customHeight="1" x14ac:dyDescent="0.2">
      <c r="A50" s="49" t="s">
        <v>49</v>
      </c>
      <c r="B50" s="157">
        <v>0.14000000000000001</v>
      </c>
      <c r="D50" s="60">
        <f>IF(D30=0,0,ROUND(D30*($B50*D$7),0))</f>
        <v>0</v>
      </c>
      <c r="E50" s="147">
        <f>IF(E30=0,0,ROUND(E30*($B50*D$7),0))</f>
        <v>0</v>
      </c>
      <c r="F50" s="60">
        <f>IF(F30=0,0,ROUND(F30*($B50*D$7*F$7),0))</f>
        <v>0</v>
      </c>
      <c r="G50" s="147">
        <f>IF(G30=0,0,ROUND(G30*($B50*D$7*F$7),0))</f>
        <v>0</v>
      </c>
      <c r="H50" s="60">
        <f>IF(H30=0,0,ROUND(H30*($B50*D$7*F$7*H$7),0))</f>
        <v>0</v>
      </c>
      <c r="I50" s="147">
        <f>IF(I30=0,0,ROUND(I30*($B50*D$7*F$7*H$7),0))</f>
        <v>0</v>
      </c>
      <c r="J50" s="60">
        <f>IF(J30=0,0,ROUND(J30*($B50*D$7*F$7*H$7*J$7),0))</f>
        <v>0</v>
      </c>
      <c r="K50" s="147">
        <f>IF(K30=0,0,ROUND(K30*($B50*D$7*F$7*H$7*J$7),0))</f>
        <v>0</v>
      </c>
      <c r="L50" s="60">
        <f>IF(L30=0,0,ROUND(L30*($B50*F$7*H$7*J$7*L$7),0))</f>
        <v>0</v>
      </c>
      <c r="M50" s="147">
        <f>IF(M30=0,0,ROUND(M30*($B50*D$7*F$7*H$7*J$7*L$7),0))</f>
        <v>0</v>
      </c>
      <c r="N50" s="23">
        <f t="shared" si="34"/>
        <v>0</v>
      </c>
      <c r="O50" s="148">
        <f t="shared" si="34"/>
        <v>0</v>
      </c>
      <c r="P50" s="39">
        <f t="shared" si="35"/>
        <v>0</v>
      </c>
      <c r="Q50" s="85">
        <f>N50+O50</f>
        <v>0</v>
      </c>
      <c r="X50" s="177"/>
      <c r="AA50" s="13"/>
    </row>
    <row r="51" spans="1:27" s="49" customFormat="1" ht="12.75" customHeight="1" x14ac:dyDescent="0.2">
      <c r="A51" s="49" t="s">
        <v>33</v>
      </c>
      <c r="D51" s="52">
        <f t="shared" ref="D51:K51" si="36">SUM(D34:D50)</f>
        <v>60086</v>
      </c>
      <c r="E51" s="146">
        <f t="shared" si="36"/>
        <v>2237</v>
      </c>
      <c r="F51" s="52">
        <f t="shared" si="36"/>
        <v>63254</v>
      </c>
      <c r="G51" s="146">
        <f t="shared" si="36"/>
        <v>2350</v>
      </c>
      <c r="H51" s="52">
        <f t="shared" si="36"/>
        <v>87762</v>
      </c>
      <c r="I51" s="146">
        <f t="shared" si="36"/>
        <v>2469</v>
      </c>
      <c r="J51" s="52">
        <f t="shared" si="36"/>
        <v>77362</v>
      </c>
      <c r="K51" s="146">
        <f t="shared" si="36"/>
        <v>2594</v>
      </c>
      <c r="L51" s="52">
        <f t="shared" ref="L51" si="37">SUM(L34:L50)</f>
        <v>67985</v>
      </c>
      <c r="M51" s="146">
        <f t="shared" ref="M51" si="38">SUM(M34:M50)</f>
        <v>2726</v>
      </c>
      <c r="N51" s="23">
        <f t="shared" ref="N51" si="39">D51+F51+H51+J51+L51</f>
        <v>356449</v>
      </c>
      <c r="O51" s="148">
        <f t="shared" ref="O51" si="40">E51+G51+I51+K51+M51</f>
        <v>12376</v>
      </c>
      <c r="P51" s="39">
        <f t="shared" ref="P51" si="41">SUM(D51:M51)</f>
        <v>368825</v>
      </c>
      <c r="Q51" s="85">
        <f t="shared" si="15"/>
        <v>368825</v>
      </c>
      <c r="U51" s="58"/>
      <c r="V51" s="58"/>
      <c r="Y51" s="132">
        <f>SUM(D52:K52)</f>
        <v>862363</v>
      </c>
    </row>
    <row r="52" spans="1:27" s="49" customFormat="1" ht="12.75" customHeight="1" x14ac:dyDescent="0.2">
      <c r="C52" s="56"/>
      <c r="D52" s="52">
        <f t="shared" ref="D52:K52" si="42">D31+D51</f>
        <v>184654</v>
      </c>
      <c r="E52" s="52">
        <f t="shared" si="42"/>
        <v>6563</v>
      </c>
      <c r="F52" s="52">
        <f t="shared" si="42"/>
        <v>191559</v>
      </c>
      <c r="G52" s="52">
        <f t="shared" si="42"/>
        <v>6806</v>
      </c>
      <c r="H52" s="52">
        <f t="shared" si="42"/>
        <v>251584</v>
      </c>
      <c r="I52" s="52">
        <f t="shared" si="42"/>
        <v>7058</v>
      </c>
      <c r="J52" s="52">
        <f t="shared" si="42"/>
        <v>206818</v>
      </c>
      <c r="K52" s="52">
        <f t="shared" si="42"/>
        <v>7321</v>
      </c>
      <c r="L52" s="52">
        <f>L31+L51</f>
        <v>184979</v>
      </c>
      <c r="M52" s="52">
        <f t="shared" ref="M52" si="43">M31+M51</f>
        <v>7595</v>
      </c>
      <c r="N52" s="52"/>
      <c r="O52" s="52"/>
      <c r="P52" s="89">
        <f>SUM(P34:P50)</f>
        <v>368825</v>
      </c>
      <c r="Q52" s="85"/>
      <c r="U52" s="58"/>
      <c r="V52" s="58"/>
      <c r="Y52" s="132">
        <f>P32+P52</f>
        <v>1054937</v>
      </c>
    </row>
    <row r="53" spans="1:27" s="49" customFormat="1" ht="12.75" customHeight="1" x14ac:dyDescent="0.2">
      <c r="C53" s="5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89"/>
      <c r="Q53" s="85"/>
      <c r="U53" s="58"/>
      <c r="V53" s="58"/>
      <c r="Y53" s="132"/>
    </row>
    <row r="54" spans="1:27" s="49" customFormat="1" ht="12.75" customHeight="1" x14ac:dyDescent="0.2">
      <c r="A54" s="14" t="s">
        <v>86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89"/>
      <c r="Q54" s="85"/>
      <c r="U54" s="58"/>
      <c r="V54" s="58"/>
      <c r="Y54" s="91"/>
    </row>
    <row r="55" spans="1:27" s="49" customFormat="1" ht="12.75" customHeight="1" x14ac:dyDescent="0.2">
      <c r="A55" s="49" t="s">
        <v>87</v>
      </c>
      <c r="D55" s="159">
        <v>0</v>
      </c>
      <c r="E55" s="114">
        <v>0</v>
      </c>
      <c r="F55" s="159">
        <v>0</v>
      </c>
      <c r="G55" s="114">
        <v>0</v>
      </c>
      <c r="H55" s="159">
        <v>0</v>
      </c>
      <c r="I55" s="114">
        <v>0</v>
      </c>
      <c r="J55" s="159">
        <v>0</v>
      </c>
      <c r="K55" s="114">
        <v>0</v>
      </c>
      <c r="L55" s="159">
        <v>0</v>
      </c>
      <c r="M55" s="114">
        <v>0</v>
      </c>
      <c r="N55" s="23">
        <f t="shared" ref="N55:N56" si="44">D55+F55+H55+J55+L55</f>
        <v>0</v>
      </c>
      <c r="O55" s="148">
        <f t="shared" ref="O55:O56" si="45">E55+G55+I55+K55+M55</f>
        <v>0</v>
      </c>
      <c r="P55" s="39">
        <f t="shared" ref="P55:P56" si="46">SUM(D55:M55)</f>
        <v>0</v>
      </c>
      <c r="Q55" s="85">
        <f t="shared" ref="Q55:Q56" si="47">N55+O55</f>
        <v>0</v>
      </c>
      <c r="U55" s="58"/>
      <c r="V55" s="58"/>
      <c r="Y55" s="91"/>
    </row>
    <row r="56" spans="1:27" s="49" customFormat="1" ht="12.75" customHeight="1" x14ac:dyDescent="0.2">
      <c r="A56" s="49" t="s">
        <v>88</v>
      </c>
      <c r="D56" s="159">
        <v>0</v>
      </c>
      <c r="E56" s="114">
        <v>0</v>
      </c>
      <c r="F56" s="159">
        <v>0</v>
      </c>
      <c r="G56" s="114">
        <v>0</v>
      </c>
      <c r="H56" s="159">
        <v>0</v>
      </c>
      <c r="I56" s="114">
        <v>0</v>
      </c>
      <c r="J56" s="159">
        <v>0</v>
      </c>
      <c r="K56" s="114">
        <v>0</v>
      </c>
      <c r="L56" s="159">
        <v>0</v>
      </c>
      <c r="M56" s="114">
        <v>0</v>
      </c>
      <c r="N56" s="23">
        <f t="shared" si="44"/>
        <v>0</v>
      </c>
      <c r="O56" s="148">
        <f t="shared" si="45"/>
        <v>0</v>
      </c>
      <c r="P56" s="39">
        <f t="shared" si="46"/>
        <v>0</v>
      </c>
      <c r="Q56" s="85">
        <f t="shared" si="47"/>
        <v>0</v>
      </c>
      <c r="U56" s="58"/>
      <c r="V56" s="58"/>
      <c r="Y56" s="91"/>
    </row>
    <row r="58" spans="1:27" s="49" customFormat="1" ht="12.75" customHeight="1" x14ac:dyDescent="0.2">
      <c r="A58" s="14" t="s">
        <v>95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9"/>
      <c r="Q58" s="85"/>
      <c r="U58" s="58"/>
      <c r="V58" s="58"/>
      <c r="Y58" s="91"/>
    </row>
    <row r="59" spans="1:27" s="49" customFormat="1" ht="12.75" customHeight="1" x14ac:dyDescent="0.2">
      <c r="A59" s="49" t="s">
        <v>96</v>
      </c>
      <c r="D59" s="67">
        <f t="shared" ref="D59:K59" si="48">SUM(D60:D64)</f>
        <v>0</v>
      </c>
      <c r="E59" s="160">
        <f t="shared" si="48"/>
        <v>0</v>
      </c>
      <c r="F59" s="67">
        <f t="shared" si="48"/>
        <v>0</v>
      </c>
      <c r="G59" s="160">
        <f t="shared" si="48"/>
        <v>0</v>
      </c>
      <c r="H59" s="67">
        <f t="shared" si="48"/>
        <v>0</v>
      </c>
      <c r="I59" s="160">
        <f t="shared" si="48"/>
        <v>0</v>
      </c>
      <c r="J59" s="67">
        <f t="shared" si="48"/>
        <v>0</v>
      </c>
      <c r="K59" s="160">
        <f t="shared" si="48"/>
        <v>0</v>
      </c>
      <c r="L59" s="67">
        <f>SUM(L60:L64)</f>
        <v>0</v>
      </c>
      <c r="M59" s="160">
        <f>SUM(M60:M64)</f>
        <v>0</v>
      </c>
      <c r="N59" s="23">
        <f t="shared" ref="N59" si="49">D59+F59+H59+J59+L59</f>
        <v>0</v>
      </c>
      <c r="O59" s="148">
        <f t="shared" ref="O59" si="50">E59+G59+I59+K59+M59</f>
        <v>0</v>
      </c>
      <c r="P59" s="39">
        <f t="shared" ref="P59" si="51">SUM(D59:M59)</f>
        <v>0</v>
      </c>
      <c r="Q59" s="85">
        <f t="shared" ref="Q59:Q70" si="52">N59+O59</f>
        <v>0</v>
      </c>
      <c r="U59" s="58"/>
      <c r="V59" s="58"/>
      <c r="Y59" s="91"/>
    </row>
    <row r="60" spans="1:27" s="49" customFormat="1" ht="12.75" customHeight="1" x14ac:dyDescent="0.2">
      <c r="A60" s="106" t="s">
        <v>97</v>
      </c>
      <c r="B60" s="106"/>
      <c r="C60" s="106"/>
      <c r="D60" s="161">
        <v>0</v>
      </c>
      <c r="E60" s="115">
        <v>0</v>
      </c>
      <c r="F60" s="161">
        <v>0</v>
      </c>
      <c r="G60" s="115">
        <v>0</v>
      </c>
      <c r="H60" s="161">
        <v>0</v>
      </c>
      <c r="I60" s="115">
        <v>0</v>
      </c>
      <c r="J60" s="161">
        <v>0</v>
      </c>
      <c r="K60" s="115">
        <v>0</v>
      </c>
      <c r="L60" s="161">
        <v>0</v>
      </c>
      <c r="M60" s="115">
        <v>0</v>
      </c>
      <c r="N60" s="29"/>
      <c r="O60" s="29"/>
      <c r="P60" s="39"/>
      <c r="Q60" s="116"/>
      <c r="U60" s="58"/>
      <c r="V60" s="58"/>
      <c r="Y60" s="91"/>
    </row>
    <row r="61" spans="1:27" s="49" customFormat="1" ht="12.75" customHeight="1" x14ac:dyDescent="0.2">
      <c r="A61" s="106" t="s">
        <v>97</v>
      </c>
      <c r="B61" s="106"/>
      <c r="C61" s="106"/>
      <c r="D61" s="161">
        <v>0</v>
      </c>
      <c r="E61" s="115">
        <v>0</v>
      </c>
      <c r="F61" s="161">
        <v>0</v>
      </c>
      <c r="G61" s="115">
        <v>0</v>
      </c>
      <c r="H61" s="161">
        <v>0</v>
      </c>
      <c r="I61" s="115">
        <v>0</v>
      </c>
      <c r="J61" s="161">
        <v>0</v>
      </c>
      <c r="K61" s="115">
        <v>0</v>
      </c>
      <c r="L61" s="161">
        <v>0</v>
      </c>
      <c r="M61" s="115">
        <v>0</v>
      </c>
      <c r="N61" s="29"/>
      <c r="O61" s="29"/>
      <c r="P61" s="39"/>
      <c r="Q61" s="116"/>
    </row>
    <row r="62" spans="1:27" s="49" customFormat="1" ht="12.75" customHeight="1" x14ac:dyDescent="0.2">
      <c r="A62" s="106" t="s">
        <v>97</v>
      </c>
      <c r="B62" s="106"/>
      <c r="C62" s="106"/>
      <c r="D62" s="161">
        <v>0</v>
      </c>
      <c r="E62" s="115">
        <v>0</v>
      </c>
      <c r="F62" s="161">
        <v>0</v>
      </c>
      <c r="G62" s="115">
        <v>0</v>
      </c>
      <c r="H62" s="161">
        <v>0</v>
      </c>
      <c r="I62" s="115">
        <v>0</v>
      </c>
      <c r="J62" s="161">
        <v>0</v>
      </c>
      <c r="K62" s="115">
        <v>0</v>
      </c>
      <c r="L62" s="161">
        <v>0</v>
      </c>
      <c r="M62" s="115">
        <v>0</v>
      </c>
      <c r="N62" s="29"/>
      <c r="O62" s="29"/>
      <c r="P62" s="39"/>
      <c r="Q62" s="116"/>
      <c r="U62" s="49" t="s">
        <v>13</v>
      </c>
    </row>
    <row r="63" spans="1:27" s="49" customFormat="1" ht="12.75" customHeight="1" x14ac:dyDescent="0.2">
      <c r="A63" s="106" t="s">
        <v>97</v>
      </c>
      <c r="B63" s="106"/>
      <c r="C63" s="106"/>
      <c r="D63" s="161">
        <v>0</v>
      </c>
      <c r="E63" s="115">
        <v>0</v>
      </c>
      <c r="F63" s="161">
        <v>0</v>
      </c>
      <c r="G63" s="115">
        <v>0</v>
      </c>
      <c r="H63" s="161">
        <v>0</v>
      </c>
      <c r="I63" s="115">
        <v>0</v>
      </c>
      <c r="J63" s="161">
        <v>0</v>
      </c>
      <c r="K63" s="115">
        <v>0</v>
      </c>
      <c r="L63" s="161">
        <v>0</v>
      </c>
      <c r="M63" s="115">
        <v>0</v>
      </c>
      <c r="N63" s="29"/>
      <c r="O63" s="29"/>
      <c r="P63" s="39"/>
      <c r="Q63" s="116"/>
      <c r="S63" s="59"/>
      <c r="T63" s="59"/>
      <c r="U63" s="59"/>
      <c r="V63" s="59"/>
      <c r="W63" s="59"/>
      <c r="X63" s="66"/>
    </row>
    <row r="64" spans="1:27" s="49" customFormat="1" ht="12.75" customHeight="1" x14ac:dyDescent="0.2">
      <c r="A64" s="106" t="s">
        <v>97</v>
      </c>
      <c r="B64" s="106"/>
      <c r="C64" s="106"/>
      <c r="D64" s="161">
        <v>0</v>
      </c>
      <c r="E64" s="115">
        <v>0</v>
      </c>
      <c r="F64" s="161">
        <v>0</v>
      </c>
      <c r="G64" s="115">
        <v>0</v>
      </c>
      <c r="H64" s="161">
        <v>0</v>
      </c>
      <c r="I64" s="115">
        <v>0</v>
      </c>
      <c r="J64" s="161">
        <v>0</v>
      </c>
      <c r="K64" s="115">
        <v>0</v>
      </c>
      <c r="L64" s="161">
        <v>0</v>
      </c>
      <c r="M64" s="115">
        <v>0</v>
      </c>
      <c r="N64" s="29"/>
      <c r="O64" s="29"/>
      <c r="P64" s="39"/>
      <c r="Q64" s="116"/>
    </row>
    <row r="65" spans="1:25" s="49" customFormat="1" ht="12.75" customHeight="1" x14ac:dyDescent="0.2">
      <c r="A65" s="105" t="s">
        <v>98</v>
      </c>
      <c r="B65" s="105"/>
      <c r="C65" s="105"/>
      <c r="D65" s="159">
        <v>0</v>
      </c>
      <c r="E65" s="114">
        <v>0</v>
      </c>
      <c r="F65" s="159">
        <v>0</v>
      </c>
      <c r="G65" s="114">
        <v>0</v>
      </c>
      <c r="H65" s="159">
        <v>0</v>
      </c>
      <c r="I65" s="114">
        <v>0</v>
      </c>
      <c r="J65" s="159">
        <v>0</v>
      </c>
      <c r="K65" s="114">
        <v>0</v>
      </c>
      <c r="L65" s="159">
        <v>0</v>
      </c>
      <c r="M65" s="114">
        <v>0</v>
      </c>
      <c r="N65" s="23">
        <f t="shared" ref="N65:N70" si="53">D65+F65+H65+J65+L65</f>
        <v>0</v>
      </c>
      <c r="O65" s="148">
        <f t="shared" ref="O65:O70" si="54">E65+G65+I65+K65+M65</f>
        <v>0</v>
      </c>
      <c r="P65" s="39">
        <f t="shared" ref="P65:P70" si="55">SUM(D65:M65)</f>
        <v>0</v>
      </c>
      <c r="Q65" s="85">
        <f t="shared" si="52"/>
        <v>0</v>
      </c>
    </row>
    <row r="66" spans="1:25" s="49" customFormat="1" ht="12.75" customHeight="1" x14ac:dyDescent="0.2">
      <c r="A66" s="105" t="s">
        <v>99</v>
      </c>
      <c r="B66" s="105"/>
      <c r="C66" s="105"/>
      <c r="D66" s="159">
        <v>0</v>
      </c>
      <c r="E66" s="114">
        <v>0</v>
      </c>
      <c r="F66" s="159">
        <v>0</v>
      </c>
      <c r="G66" s="114">
        <v>0</v>
      </c>
      <c r="H66" s="159">
        <v>0</v>
      </c>
      <c r="I66" s="114">
        <v>0</v>
      </c>
      <c r="J66" s="159">
        <v>0</v>
      </c>
      <c r="K66" s="114">
        <v>0</v>
      </c>
      <c r="L66" s="159">
        <v>0</v>
      </c>
      <c r="M66" s="114">
        <v>0</v>
      </c>
      <c r="N66" s="23">
        <f t="shared" si="53"/>
        <v>0</v>
      </c>
      <c r="O66" s="148">
        <f t="shared" si="54"/>
        <v>0</v>
      </c>
      <c r="P66" s="39">
        <f t="shared" si="55"/>
        <v>0</v>
      </c>
      <c r="Q66" s="85">
        <f t="shared" si="52"/>
        <v>0</v>
      </c>
      <c r="S66" s="187"/>
      <c r="T66" s="187"/>
      <c r="U66" s="187"/>
      <c r="V66" s="187"/>
      <c r="W66" s="187"/>
    </row>
    <row r="67" spans="1:25" s="49" customFormat="1" ht="12.75" customHeight="1" x14ac:dyDescent="0.2">
      <c r="A67" s="105" t="s">
        <v>100</v>
      </c>
      <c r="B67" s="105"/>
      <c r="C67" s="105"/>
      <c r="D67" s="159">
        <v>0</v>
      </c>
      <c r="E67" s="114">
        <v>0</v>
      </c>
      <c r="F67" s="159">
        <v>0</v>
      </c>
      <c r="G67" s="114">
        <v>0</v>
      </c>
      <c r="H67" s="159">
        <v>0</v>
      </c>
      <c r="I67" s="114">
        <v>0</v>
      </c>
      <c r="J67" s="159">
        <v>0</v>
      </c>
      <c r="K67" s="114">
        <v>0</v>
      </c>
      <c r="L67" s="159">
        <v>0</v>
      </c>
      <c r="M67" s="114">
        <v>0</v>
      </c>
      <c r="N67" s="23">
        <f t="shared" si="53"/>
        <v>0</v>
      </c>
      <c r="O67" s="148">
        <f t="shared" si="54"/>
        <v>0</v>
      </c>
      <c r="P67" s="39">
        <f t="shared" si="55"/>
        <v>0</v>
      </c>
      <c r="Q67" s="85">
        <f t="shared" si="52"/>
        <v>0</v>
      </c>
    </row>
    <row r="68" spans="1:25" s="49" customFormat="1" ht="12.75" customHeight="1" x14ac:dyDescent="0.2">
      <c r="A68" s="105" t="s">
        <v>101</v>
      </c>
      <c r="B68" s="105"/>
      <c r="C68" s="105"/>
      <c r="D68" s="159">
        <v>0</v>
      </c>
      <c r="E68" s="114">
        <v>0</v>
      </c>
      <c r="F68" s="159">
        <v>0</v>
      </c>
      <c r="G68" s="114">
        <v>0</v>
      </c>
      <c r="H68" s="159">
        <v>0</v>
      </c>
      <c r="I68" s="114">
        <v>0</v>
      </c>
      <c r="J68" s="159">
        <v>0</v>
      </c>
      <c r="K68" s="114">
        <v>0</v>
      </c>
      <c r="L68" s="159">
        <v>0</v>
      </c>
      <c r="M68" s="114">
        <v>0</v>
      </c>
      <c r="N68" s="23">
        <f t="shared" si="53"/>
        <v>0</v>
      </c>
      <c r="O68" s="148">
        <f t="shared" si="54"/>
        <v>0</v>
      </c>
      <c r="P68" s="39">
        <f t="shared" si="55"/>
        <v>0</v>
      </c>
      <c r="Q68" s="85">
        <f t="shared" si="52"/>
        <v>0</v>
      </c>
    </row>
    <row r="69" spans="1:25" s="49" customFormat="1" ht="12.75" customHeight="1" x14ac:dyDescent="0.2">
      <c r="A69" s="105" t="s">
        <v>102</v>
      </c>
      <c r="B69" s="105"/>
      <c r="C69" s="105"/>
      <c r="D69" s="159">
        <v>0</v>
      </c>
      <c r="E69" s="114">
        <v>0</v>
      </c>
      <c r="F69" s="159">
        <v>0</v>
      </c>
      <c r="G69" s="114">
        <v>0</v>
      </c>
      <c r="H69" s="159">
        <v>0</v>
      </c>
      <c r="I69" s="114">
        <v>0</v>
      </c>
      <c r="J69" s="159">
        <v>0</v>
      </c>
      <c r="K69" s="114">
        <v>0</v>
      </c>
      <c r="L69" s="159">
        <v>0</v>
      </c>
      <c r="M69" s="114">
        <v>0</v>
      </c>
      <c r="N69" s="23">
        <f t="shared" si="53"/>
        <v>0</v>
      </c>
      <c r="O69" s="148">
        <f t="shared" si="54"/>
        <v>0</v>
      </c>
      <c r="P69" s="39">
        <f t="shared" si="55"/>
        <v>0</v>
      </c>
      <c r="Q69" s="85">
        <f t="shared" si="52"/>
        <v>0</v>
      </c>
    </row>
    <row r="70" spans="1:25" s="49" customFormat="1" ht="12.75" customHeight="1" x14ac:dyDescent="0.2">
      <c r="A70" s="105" t="s">
        <v>94</v>
      </c>
      <c r="B70" s="105"/>
      <c r="C70" s="105"/>
      <c r="D70" s="159">
        <v>0</v>
      </c>
      <c r="E70" s="114">
        <v>0</v>
      </c>
      <c r="F70" s="159">
        <v>0</v>
      </c>
      <c r="G70" s="114">
        <v>0</v>
      </c>
      <c r="H70" s="159">
        <v>0</v>
      </c>
      <c r="I70" s="114">
        <v>0</v>
      </c>
      <c r="J70" s="159">
        <v>0</v>
      </c>
      <c r="K70" s="114">
        <v>0</v>
      </c>
      <c r="L70" s="159">
        <v>0</v>
      </c>
      <c r="M70" s="114">
        <v>0</v>
      </c>
      <c r="N70" s="23">
        <f t="shared" si="53"/>
        <v>0</v>
      </c>
      <c r="O70" s="148">
        <f t="shared" si="54"/>
        <v>0</v>
      </c>
      <c r="P70" s="39">
        <f t="shared" si="55"/>
        <v>0</v>
      </c>
      <c r="Q70" s="85">
        <f t="shared" si="52"/>
        <v>0</v>
      </c>
    </row>
    <row r="71" spans="1:25" s="49" customFormat="1" ht="12.75" customHeight="1" x14ac:dyDescent="0.2"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40"/>
      <c r="Q71" s="85"/>
    </row>
    <row r="72" spans="1:25" s="49" customFormat="1" ht="12.75" customHeight="1" x14ac:dyDescent="0.2">
      <c r="A72" s="20" t="s">
        <v>104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40"/>
      <c r="Q72" s="85">
        <f t="shared" si="15"/>
        <v>0</v>
      </c>
      <c r="S72" s="187"/>
      <c r="T72" s="187"/>
      <c r="U72" s="187"/>
      <c r="V72" s="187"/>
      <c r="W72" s="187"/>
    </row>
    <row r="73" spans="1:25" s="49" customFormat="1" ht="12.75" customHeight="1" x14ac:dyDescent="0.2">
      <c r="A73" s="109" t="s">
        <v>105</v>
      </c>
      <c r="B73" s="109"/>
      <c r="C73" s="109"/>
      <c r="D73" s="110">
        <v>0</v>
      </c>
      <c r="E73" s="114">
        <v>0</v>
      </c>
      <c r="F73" s="110">
        <v>0</v>
      </c>
      <c r="G73" s="114">
        <v>0</v>
      </c>
      <c r="H73" s="110">
        <v>0</v>
      </c>
      <c r="I73" s="114">
        <v>0</v>
      </c>
      <c r="J73" s="110">
        <v>0</v>
      </c>
      <c r="K73" s="114">
        <v>0</v>
      </c>
      <c r="L73" s="110">
        <v>0</v>
      </c>
      <c r="M73" s="114">
        <v>0</v>
      </c>
      <c r="N73" s="29">
        <f>D73+F73+H73+J73+L73</f>
        <v>0</v>
      </c>
      <c r="O73" s="152">
        <f>E73+G73+I73+K73+M73</f>
        <v>0</v>
      </c>
      <c r="P73" s="39">
        <f>SUM(D73:M73)</f>
        <v>0</v>
      </c>
      <c r="Q73" s="85">
        <f t="shared" si="15"/>
        <v>0</v>
      </c>
      <c r="S73" s="63"/>
      <c r="T73" s="63"/>
      <c r="U73" s="63"/>
      <c r="V73" s="63"/>
      <c r="W73" s="63"/>
    </row>
    <row r="74" spans="1:25" s="49" customFormat="1" ht="12.75" customHeight="1" x14ac:dyDescent="0.2">
      <c r="A74" s="109" t="s">
        <v>105</v>
      </c>
      <c r="B74" s="109"/>
      <c r="C74" s="109"/>
      <c r="D74" s="110">
        <v>0</v>
      </c>
      <c r="E74" s="114">
        <v>0</v>
      </c>
      <c r="F74" s="110">
        <v>0</v>
      </c>
      <c r="G74" s="114">
        <v>0</v>
      </c>
      <c r="H74" s="110">
        <v>0</v>
      </c>
      <c r="I74" s="114">
        <v>0</v>
      </c>
      <c r="J74" s="110">
        <v>0</v>
      </c>
      <c r="K74" s="114">
        <v>0</v>
      </c>
      <c r="L74" s="110">
        <v>0</v>
      </c>
      <c r="M74" s="114">
        <v>0</v>
      </c>
      <c r="N74" s="29">
        <f t="shared" ref="N74:N77" si="56">D74+F74+H74+J74+L74</f>
        <v>0</v>
      </c>
      <c r="O74" s="152">
        <f t="shared" ref="O74:O77" si="57">E74+G74+I74+K74+M74</f>
        <v>0</v>
      </c>
      <c r="P74" s="39">
        <f t="shared" ref="P74:P77" si="58">SUM(D74:M74)</f>
        <v>0</v>
      </c>
      <c r="Q74" s="85">
        <f t="shared" si="15"/>
        <v>0</v>
      </c>
    </row>
    <row r="75" spans="1:25" s="49" customFormat="1" ht="12.75" customHeight="1" x14ac:dyDescent="0.2">
      <c r="A75" s="109" t="s">
        <v>105</v>
      </c>
      <c r="B75" s="109"/>
      <c r="C75" s="109"/>
      <c r="D75" s="110">
        <v>0</v>
      </c>
      <c r="E75" s="114">
        <v>0</v>
      </c>
      <c r="F75" s="110">
        <v>0</v>
      </c>
      <c r="G75" s="114">
        <v>0</v>
      </c>
      <c r="H75" s="110">
        <v>0</v>
      </c>
      <c r="I75" s="114">
        <v>0</v>
      </c>
      <c r="J75" s="110">
        <v>0</v>
      </c>
      <c r="K75" s="114">
        <v>0</v>
      </c>
      <c r="L75" s="110">
        <v>0</v>
      </c>
      <c r="M75" s="114">
        <v>0</v>
      </c>
      <c r="N75" s="29">
        <f t="shared" si="56"/>
        <v>0</v>
      </c>
      <c r="O75" s="152">
        <f t="shared" si="57"/>
        <v>0</v>
      </c>
      <c r="P75" s="39">
        <f t="shared" si="58"/>
        <v>0</v>
      </c>
      <c r="Q75" s="85">
        <f t="shared" si="15"/>
        <v>0</v>
      </c>
    </row>
    <row r="76" spans="1:25" s="49" customFormat="1" ht="12.75" customHeight="1" x14ac:dyDescent="0.2">
      <c r="A76" s="109" t="s">
        <v>105</v>
      </c>
      <c r="B76" s="109"/>
      <c r="C76" s="109"/>
      <c r="D76" s="110">
        <v>0</v>
      </c>
      <c r="E76" s="114">
        <v>0</v>
      </c>
      <c r="F76" s="110">
        <v>0</v>
      </c>
      <c r="G76" s="114">
        <v>0</v>
      </c>
      <c r="H76" s="110">
        <v>0</v>
      </c>
      <c r="I76" s="114">
        <v>0</v>
      </c>
      <c r="J76" s="110">
        <v>0</v>
      </c>
      <c r="K76" s="114">
        <v>0</v>
      </c>
      <c r="L76" s="110">
        <v>0</v>
      </c>
      <c r="M76" s="114">
        <v>0</v>
      </c>
      <c r="N76" s="29">
        <f t="shared" si="56"/>
        <v>0</v>
      </c>
      <c r="O76" s="152">
        <f t="shared" si="57"/>
        <v>0</v>
      </c>
      <c r="P76" s="39">
        <f t="shared" si="58"/>
        <v>0</v>
      </c>
      <c r="Q76" s="85">
        <f t="shared" si="15"/>
        <v>0</v>
      </c>
    </row>
    <row r="77" spans="1:25" s="49" customFormat="1" ht="12.75" customHeight="1" x14ac:dyDescent="0.2">
      <c r="A77" s="109" t="s">
        <v>105</v>
      </c>
      <c r="B77" s="109"/>
      <c r="C77" s="109"/>
      <c r="D77" s="110">
        <v>0</v>
      </c>
      <c r="E77" s="114">
        <v>0</v>
      </c>
      <c r="F77" s="110">
        <v>0</v>
      </c>
      <c r="G77" s="114">
        <v>0</v>
      </c>
      <c r="H77" s="110">
        <v>0</v>
      </c>
      <c r="I77" s="114">
        <v>0</v>
      </c>
      <c r="J77" s="110">
        <v>0</v>
      </c>
      <c r="K77" s="114">
        <v>0</v>
      </c>
      <c r="L77" s="110">
        <v>0</v>
      </c>
      <c r="M77" s="114">
        <v>0</v>
      </c>
      <c r="N77" s="29">
        <f t="shared" si="56"/>
        <v>0</v>
      </c>
      <c r="O77" s="152">
        <f t="shared" si="57"/>
        <v>0</v>
      </c>
      <c r="P77" s="39">
        <f t="shared" si="58"/>
        <v>0</v>
      </c>
      <c r="Q77" s="85">
        <f t="shared" si="15"/>
        <v>0</v>
      </c>
    </row>
    <row r="78" spans="1:25" s="49" customFormat="1" ht="12.75" customHeight="1" x14ac:dyDescent="0.2">
      <c r="A78" s="111" t="s">
        <v>34</v>
      </c>
      <c r="B78" s="112"/>
      <c r="C78" s="112"/>
      <c r="D78" s="113">
        <f t="shared" ref="D78:M78" si="59">SUM(D55:D59)+SUM(D65:D77)</f>
        <v>0</v>
      </c>
      <c r="E78" s="162">
        <f t="shared" si="59"/>
        <v>0</v>
      </c>
      <c r="F78" s="113">
        <f t="shared" si="59"/>
        <v>0</v>
      </c>
      <c r="G78" s="162">
        <f t="shared" si="59"/>
        <v>0</v>
      </c>
      <c r="H78" s="113">
        <f t="shared" si="59"/>
        <v>0</v>
      </c>
      <c r="I78" s="162">
        <f t="shared" si="59"/>
        <v>0</v>
      </c>
      <c r="J78" s="113">
        <f t="shared" si="59"/>
        <v>0</v>
      </c>
      <c r="K78" s="162">
        <f t="shared" si="59"/>
        <v>0</v>
      </c>
      <c r="L78" s="113">
        <f t="shared" si="59"/>
        <v>0</v>
      </c>
      <c r="M78" s="162">
        <f t="shared" si="59"/>
        <v>0</v>
      </c>
      <c r="N78" s="29">
        <f>D78+F78+H78+J78+L78</f>
        <v>0</v>
      </c>
      <c r="O78" s="152">
        <f>E78+G78+I78+K78+M78</f>
        <v>0</v>
      </c>
      <c r="P78" s="39">
        <f>SUM(D78:M78)</f>
        <v>0</v>
      </c>
      <c r="Q78" s="85">
        <f>N78+O78</f>
        <v>0</v>
      </c>
      <c r="X78" s="58"/>
    </row>
    <row r="79" spans="1:25" s="49" customFormat="1" ht="12.75" customHeight="1" x14ac:dyDescent="0.2"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24"/>
      <c r="O79" s="24"/>
      <c r="P79" s="90">
        <f>SUM(P54:P77)</f>
        <v>0</v>
      </c>
      <c r="Q79" s="85"/>
    </row>
    <row r="80" spans="1:25" s="14" customFormat="1" ht="12.75" customHeight="1" x14ac:dyDescent="0.2">
      <c r="A80" s="111" t="s">
        <v>35</v>
      </c>
      <c r="B80" s="123"/>
      <c r="C80" s="123" t="s">
        <v>13</v>
      </c>
      <c r="D80" s="121">
        <f t="shared" ref="D80:M80" si="60">D78+D51+D31</f>
        <v>184654</v>
      </c>
      <c r="E80" s="163">
        <f t="shared" si="60"/>
        <v>6563</v>
      </c>
      <c r="F80" s="121">
        <f t="shared" si="60"/>
        <v>191559</v>
      </c>
      <c r="G80" s="163">
        <f t="shared" si="60"/>
        <v>6806</v>
      </c>
      <c r="H80" s="121">
        <f t="shared" si="60"/>
        <v>251584</v>
      </c>
      <c r="I80" s="163">
        <f t="shared" si="60"/>
        <v>7058</v>
      </c>
      <c r="J80" s="121">
        <f t="shared" si="60"/>
        <v>206818</v>
      </c>
      <c r="K80" s="163">
        <f t="shared" si="60"/>
        <v>7321</v>
      </c>
      <c r="L80" s="121">
        <f t="shared" si="60"/>
        <v>184979</v>
      </c>
      <c r="M80" s="163">
        <f t="shared" si="60"/>
        <v>7595</v>
      </c>
      <c r="N80" s="121">
        <f t="shared" ref="N80:O82" si="61">D80+F80+H80+J80+L80</f>
        <v>1019594</v>
      </c>
      <c r="O80" s="153">
        <f t="shared" si="61"/>
        <v>35343</v>
      </c>
      <c r="P80" s="121">
        <f>P78+P51+P31</f>
        <v>1054937</v>
      </c>
      <c r="Q80" s="139">
        <f>N80+O80</f>
        <v>1054937</v>
      </c>
      <c r="U80" s="140"/>
      <c r="V80" s="140"/>
      <c r="Y80" s="141"/>
    </row>
    <row r="81" spans="1:25" s="14" customFormat="1" ht="12.75" customHeight="1" x14ac:dyDescent="0.2">
      <c r="A81" s="111" t="s">
        <v>161</v>
      </c>
      <c r="B81" s="123"/>
      <c r="C81" s="123"/>
      <c r="D81" s="121"/>
      <c r="E81" s="163">
        <f>ROUND(+D80*E9*D10,0)</f>
        <v>86787</v>
      </c>
      <c r="F81" s="121"/>
      <c r="G81" s="163">
        <f>ROUND(+F80*G9*F10,0)</f>
        <v>90033</v>
      </c>
      <c r="H81" s="121"/>
      <c r="I81" s="163">
        <f>ROUND(+H80*I9*H10,0)</f>
        <v>118244</v>
      </c>
      <c r="J81" s="121"/>
      <c r="K81" s="163">
        <f>ROUND(+J80*K9*J10,0)</f>
        <v>97204</v>
      </c>
      <c r="L81" s="121"/>
      <c r="M81" s="163">
        <f>ROUND(+L80*M9*L10,0)</f>
        <v>86940</v>
      </c>
      <c r="N81" s="121">
        <f t="shared" si="61"/>
        <v>0</v>
      </c>
      <c r="O81" s="153">
        <f t="shared" si="61"/>
        <v>479208</v>
      </c>
      <c r="P81" s="121">
        <f>SUM(D81:M81)</f>
        <v>479208</v>
      </c>
      <c r="Q81" s="139">
        <f>N81+O81</f>
        <v>479208</v>
      </c>
      <c r="U81" s="140"/>
      <c r="V81" s="140"/>
      <c r="Y81" s="141"/>
    </row>
    <row r="82" spans="1:25" s="14" customFormat="1" ht="12.75" customHeight="1" x14ac:dyDescent="0.2">
      <c r="A82" s="111" t="s">
        <v>106</v>
      </c>
      <c r="B82" s="123"/>
      <c r="C82" s="123" t="s">
        <v>13</v>
      </c>
      <c r="D82" s="121">
        <f>ROUND(+D80*D9*D10,0)</f>
        <v>0</v>
      </c>
      <c r="E82" s="163">
        <f>ROUND(+E80*E9*D10,0)</f>
        <v>3085</v>
      </c>
      <c r="F82" s="121">
        <f>ROUND(+F80*F9*F10,0)</f>
        <v>0</v>
      </c>
      <c r="G82" s="163">
        <f>ROUND(+G80*G9*F10,0)</f>
        <v>3199</v>
      </c>
      <c r="H82" s="121">
        <f>ROUND(+H80*H9*H10,0)</f>
        <v>0</v>
      </c>
      <c r="I82" s="163">
        <f>ROUND(+I80*I9*H10,0)</f>
        <v>3317</v>
      </c>
      <c r="J82" s="121">
        <f>ROUND(+J80*J9*J10,0)</f>
        <v>0</v>
      </c>
      <c r="K82" s="163">
        <f>ROUND(+K80*K9*J10,0)</f>
        <v>3441</v>
      </c>
      <c r="L82" s="121">
        <f>ROUND(+L80*L9*L10,0)</f>
        <v>0</v>
      </c>
      <c r="M82" s="163">
        <f>ROUND(+M80*M9*L10,0)</f>
        <v>3570</v>
      </c>
      <c r="N82" s="121">
        <f t="shared" si="61"/>
        <v>0</v>
      </c>
      <c r="O82" s="153">
        <f t="shared" si="61"/>
        <v>16612</v>
      </c>
      <c r="P82" s="121">
        <f>SUM(D82:M82)</f>
        <v>16612</v>
      </c>
      <c r="Q82" s="139">
        <f t="shared" si="15"/>
        <v>16612</v>
      </c>
      <c r="Y82" s="141"/>
    </row>
    <row r="83" spans="1:25" s="49" customFormat="1" ht="12.75" customHeight="1" x14ac:dyDescent="0.2">
      <c r="D83" s="92">
        <f>D52+D78</f>
        <v>184654</v>
      </c>
      <c r="E83" s="67"/>
      <c r="F83" s="92">
        <f>F52+F78</f>
        <v>191559</v>
      </c>
      <c r="G83" s="67"/>
      <c r="H83" s="92">
        <f>H52+H78</f>
        <v>251584</v>
      </c>
      <c r="I83" s="67"/>
      <c r="J83" s="92">
        <f>J52+J78</f>
        <v>206818</v>
      </c>
      <c r="K83" s="67"/>
      <c r="L83" s="92">
        <f>L52+L78</f>
        <v>184979</v>
      </c>
      <c r="M83" s="67"/>
      <c r="N83" s="24"/>
      <c r="O83" s="24"/>
      <c r="P83" s="40"/>
      <c r="Q83" s="85"/>
    </row>
    <row r="84" spans="1:25" s="49" customFormat="1" ht="12.75" customHeight="1" x14ac:dyDescent="0.2">
      <c r="D84" s="92"/>
      <c r="E84" s="67"/>
      <c r="F84" s="92"/>
      <c r="G84" s="67"/>
      <c r="H84" s="92"/>
      <c r="I84" s="67"/>
      <c r="J84" s="92"/>
      <c r="K84" s="67"/>
      <c r="L84" s="92"/>
      <c r="M84" s="67"/>
      <c r="N84" s="24"/>
      <c r="O84" s="24"/>
      <c r="P84" s="40"/>
      <c r="Q84" s="85"/>
    </row>
    <row r="85" spans="1:25" s="49" customFormat="1" ht="12.75" customHeight="1" x14ac:dyDescent="0.2">
      <c r="A85" s="104" t="s">
        <v>84</v>
      </c>
      <c r="B85" s="100"/>
      <c r="C85" s="100"/>
      <c r="D85" s="107"/>
      <c r="E85" s="107"/>
      <c r="F85" s="107"/>
      <c r="G85" s="107"/>
      <c r="H85" s="107"/>
      <c r="I85" s="107"/>
      <c r="J85" s="52"/>
      <c r="K85" s="52"/>
      <c r="L85" s="52"/>
      <c r="M85" s="52"/>
      <c r="N85" s="23"/>
      <c r="O85" s="23"/>
      <c r="P85" s="89"/>
      <c r="Q85" s="85"/>
      <c r="U85" s="58"/>
      <c r="V85" s="58"/>
      <c r="Y85" s="91"/>
    </row>
    <row r="86" spans="1:25" s="49" customFormat="1" ht="12.75" customHeight="1" x14ac:dyDescent="0.2">
      <c r="A86" s="105" t="s">
        <v>85</v>
      </c>
      <c r="B86" s="105"/>
      <c r="C86" s="105"/>
      <c r="D86" s="159">
        <v>0</v>
      </c>
      <c r="E86" s="114">
        <v>0</v>
      </c>
      <c r="F86" s="159">
        <v>0</v>
      </c>
      <c r="G86" s="114">
        <v>0</v>
      </c>
      <c r="H86" s="159">
        <v>0</v>
      </c>
      <c r="I86" s="114">
        <v>0</v>
      </c>
      <c r="J86" s="159">
        <v>0</v>
      </c>
      <c r="K86" s="114">
        <v>0</v>
      </c>
      <c r="L86" s="159">
        <v>0</v>
      </c>
      <c r="M86" s="114">
        <v>0</v>
      </c>
      <c r="N86" s="23">
        <f t="shared" ref="N86:N88" si="62">D86+F86+H86+J86+L86</f>
        <v>0</v>
      </c>
      <c r="O86" s="148">
        <f t="shared" ref="O86:O88" si="63">E86+G86+I86+K86+M86</f>
        <v>0</v>
      </c>
      <c r="P86" s="39">
        <f t="shared" ref="P86:P88" si="64">SUM(D86:M86)</f>
        <v>0</v>
      </c>
      <c r="Q86" s="85">
        <f>N86+O86</f>
        <v>0</v>
      </c>
      <c r="U86" s="58"/>
      <c r="V86" s="58"/>
      <c r="Y86" s="91"/>
    </row>
    <row r="87" spans="1:25" s="49" customFormat="1" ht="12.75" customHeight="1" x14ac:dyDescent="0.2">
      <c r="A87" s="105" t="s">
        <v>85</v>
      </c>
      <c r="B87" s="105"/>
      <c r="C87" s="105"/>
      <c r="D87" s="159">
        <v>0</v>
      </c>
      <c r="E87" s="114">
        <v>0</v>
      </c>
      <c r="F87" s="159">
        <v>0</v>
      </c>
      <c r="G87" s="114">
        <v>0</v>
      </c>
      <c r="H87" s="159">
        <v>0</v>
      </c>
      <c r="I87" s="114">
        <v>0</v>
      </c>
      <c r="J87" s="159">
        <v>0</v>
      </c>
      <c r="K87" s="114">
        <v>0</v>
      </c>
      <c r="L87" s="159">
        <v>0</v>
      </c>
      <c r="M87" s="114">
        <v>0</v>
      </c>
      <c r="N87" s="23">
        <f t="shared" si="62"/>
        <v>0</v>
      </c>
      <c r="O87" s="148">
        <f t="shared" si="63"/>
        <v>0</v>
      </c>
      <c r="P87" s="39">
        <f t="shared" si="64"/>
        <v>0</v>
      </c>
      <c r="Q87" s="85">
        <f>N87+O87</f>
        <v>0</v>
      </c>
      <c r="U87" s="58"/>
      <c r="V87" s="58"/>
      <c r="Y87" s="91"/>
    </row>
    <row r="88" spans="1:25" s="49" customFormat="1" ht="12.75" customHeight="1" x14ac:dyDescent="0.2">
      <c r="A88" s="105" t="s">
        <v>85</v>
      </c>
      <c r="B88" s="105"/>
      <c r="C88" s="105"/>
      <c r="D88" s="159">
        <v>0</v>
      </c>
      <c r="E88" s="114">
        <v>0</v>
      </c>
      <c r="F88" s="159">
        <v>0</v>
      </c>
      <c r="G88" s="114">
        <v>0</v>
      </c>
      <c r="H88" s="159">
        <v>0</v>
      </c>
      <c r="I88" s="114">
        <v>0</v>
      </c>
      <c r="J88" s="159">
        <v>0</v>
      </c>
      <c r="K88" s="114">
        <v>0</v>
      </c>
      <c r="L88" s="159">
        <v>0</v>
      </c>
      <c r="M88" s="114">
        <v>0</v>
      </c>
      <c r="N88" s="23">
        <f t="shared" si="62"/>
        <v>0</v>
      </c>
      <c r="O88" s="148">
        <f t="shared" si="63"/>
        <v>0</v>
      </c>
      <c r="P88" s="39">
        <f t="shared" si="64"/>
        <v>0</v>
      </c>
      <c r="Q88" s="85">
        <f>N88+O88</f>
        <v>0</v>
      </c>
      <c r="U88" s="58"/>
      <c r="V88" s="58"/>
      <c r="Y88" s="91"/>
    </row>
    <row r="89" spans="1:25" s="49" customFormat="1" ht="12.75" customHeight="1" x14ac:dyDescent="0.2"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3"/>
      <c r="O89" s="23"/>
      <c r="P89" s="39"/>
      <c r="Q89" s="85"/>
      <c r="U89" s="58"/>
      <c r="V89" s="58"/>
      <c r="Y89" s="91"/>
    </row>
    <row r="90" spans="1:25" s="49" customFormat="1" ht="12.75" customHeight="1" x14ac:dyDescent="0.2">
      <c r="A90" s="14" t="s">
        <v>89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89"/>
      <c r="Q90" s="85"/>
      <c r="U90" s="58"/>
      <c r="V90" s="58"/>
      <c r="Y90" s="91"/>
    </row>
    <row r="91" spans="1:25" s="49" customFormat="1" ht="12.75" customHeight="1" x14ac:dyDescent="0.2">
      <c r="A91" s="100" t="s">
        <v>90</v>
      </c>
      <c r="B91" s="100"/>
      <c r="C91" s="100"/>
      <c r="D91" s="64">
        <v>0</v>
      </c>
      <c r="E91" s="114">
        <v>0</v>
      </c>
      <c r="F91" s="64">
        <v>0</v>
      </c>
      <c r="G91" s="114">
        <v>0</v>
      </c>
      <c r="H91" s="64">
        <v>0</v>
      </c>
      <c r="I91" s="114">
        <v>0</v>
      </c>
      <c r="J91" s="64">
        <v>0</v>
      </c>
      <c r="K91" s="114">
        <v>0</v>
      </c>
      <c r="L91" s="64">
        <v>0</v>
      </c>
      <c r="M91" s="114">
        <v>0</v>
      </c>
      <c r="N91" s="23">
        <f t="shared" ref="N91:N95" si="65">D91+F91+H91+J91+L91</f>
        <v>0</v>
      </c>
      <c r="O91" s="148">
        <f t="shared" ref="O91:O95" si="66">E91+G91+I91+K91+M91</f>
        <v>0</v>
      </c>
      <c r="P91" s="39">
        <f t="shared" ref="P91:P95" si="67">SUM(D91:M91)</f>
        <v>0</v>
      </c>
      <c r="Q91" s="85">
        <f t="shared" ref="Q91:Q95" si="68">N91+O91</f>
        <v>0</v>
      </c>
      <c r="U91" s="58"/>
      <c r="V91" s="58"/>
      <c r="Y91" s="91"/>
    </row>
    <row r="92" spans="1:25" s="49" customFormat="1" ht="12.75" customHeight="1" x14ac:dyDescent="0.2">
      <c r="A92" s="100" t="s">
        <v>91</v>
      </c>
      <c r="B92" s="100"/>
      <c r="C92" s="100"/>
      <c r="D92" s="64">
        <v>0</v>
      </c>
      <c r="E92" s="114">
        <v>0</v>
      </c>
      <c r="F92" s="64">
        <v>0</v>
      </c>
      <c r="G92" s="114">
        <v>0</v>
      </c>
      <c r="H92" s="64">
        <v>0</v>
      </c>
      <c r="I92" s="114">
        <v>0</v>
      </c>
      <c r="J92" s="64">
        <v>0</v>
      </c>
      <c r="K92" s="114">
        <v>0</v>
      </c>
      <c r="L92" s="64">
        <v>0</v>
      </c>
      <c r="M92" s="114">
        <v>0</v>
      </c>
      <c r="N92" s="23">
        <f t="shared" si="65"/>
        <v>0</v>
      </c>
      <c r="O92" s="148">
        <f t="shared" si="66"/>
        <v>0</v>
      </c>
      <c r="P92" s="39">
        <f t="shared" si="67"/>
        <v>0</v>
      </c>
      <c r="Q92" s="85">
        <f t="shared" si="68"/>
        <v>0</v>
      </c>
      <c r="U92" s="58"/>
      <c r="V92" s="58"/>
      <c r="Y92" s="91"/>
    </row>
    <row r="93" spans="1:25" s="49" customFormat="1" ht="12.75" customHeight="1" x14ac:dyDescent="0.2">
      <c r="A93" s="100" t="s">
        <v>92</v>
      </c>
      <c r="B93" s="100"/>
      <c r="C93" s="100"/>
      <c r="D93" s="64">
        <v>0</v>
      </c>
      <c r="E93" s="114">
        <v>0</v>
      </c>
      <c r="F93" s="64">
        <v>0</v>
      </c>
      <c r="G93" s="114">
        <v>0</v>
      </c>
      <c r="H93" s="64">
        <v>0</v>
      </c>
      <c r="I93" s="114">
        <v>0</v>
      </c>
      <c r="J93" s="64">
        <v>0</v>
      </c>
      <c r="K93" s="114">
        <v>0</v>
      </c>
      <c r="L93" s="64">
        <v>0</v>
      </c>
      <c r="M93" s="114">
        <v>0</v>
      </c>
      <c r="N93" s="23">
        <f t="shared" si="65"/>
        <v>0</v>
      </c>
      <c r="O93" s="148">
        <f t="shared" si="66"/>
        <v>0</v>
      </c>
      <c r="P93" s="39">
        <f t="shared" si="67"/>
        <v>0</v>
      </c>
      <c r="Q93" s="85">
        <f t="shared" si="68"/>
        <v>0</v>
      </c>
      <c r="U93" s="58"/>
      <c r="V93" s="58"/>
      <c r="Y93" s="91"/>
    </row>
    <row r="94" spans="1:25" s="49" customFormat="1" ht="12.75" customHeight="1" x14ac:dyDescent="0.2">
      <c r="A94" s="100" t="s">
        <v>93</v>
      </c>
      <c r="B94" s="100"/>
      <c r="C94" s="100"/>
      <c r="D94" s="64">
        <v>0</v>
      </c>
      <c r="E94" s="114">
        <v>0</v>
      </c>
      <c r="F94" s="64">
        <v>0</v>
      </c>
      <c r="G94" s="114">
        <v>0</v>
      </c>
      <c r="H94" s="64">
        <v>0</v>
      </c>
      <c r="I94" s="114">
        <v>0</v>
      </c>
      <c r="J94" s="64">
        <v>0</v>
      </c>
      <c r="K94" s="114">
        <v>0</v>
      </c>
      <c r="L94" s="64">
        <v>0</v>
      </c>
      <c r="M94" s="114">
        <v>0</v>
      </c>
      <c r="N94" s="23">
        <f t="shared" si="65"/>
        <v>0</v>
      </c>
      <c r="O94" s="148">
        <f t="shared" si="66"/>
        <v>0</v>
      </c>
      <c r="P94" s="39">
        <f t="shared" si="67"/>
        <v>0</v>
      </c>
      <c r="Q94" s="85">
        <f t="shared" si="68"/>
        <v>0</v>
      </c>
      <c r="U94" s="58"/>
      <c r="V94" s="58"/>
      <c r="Y94" s="91"/>
    </row>
    <row r="95" spans="1:25" s="49" customFormat="1" ht="12.75" customHeight="1" x14ac:dyDescent="0.2">
      <c r="A95" s="100" t="s">
        <v>94</v>
      </c>
      <c r="B95" s="100"/>
      <c r="C95" s="100"/>
      <c r="D95" s="64">
        <v>0</v>
      </c>
      <c r="E95" s="114">
        <v>0</v>
      </c>
      <c r="F95" s="64">
        <v>0</v>
      </c>
      <c r="G95" s="114">
        <v>0</v>
      </c>
      <c r="H95" s="64">
        <v>0</v>
      </c>
      <c r="I95" s="114">
        <v>0</v>
      </c>
      <c r="J95" s="64">
        <v>0</v>
      </c>
      <c r="K95" s="114">
        <v>0</v>
      </c>
      <c r="L95" s="64">
        <v>0</v>
      </c>
      <c r="M95" s="114">
        <v>0</v>
      </c>
      <c r="N95" s="23">
        <f t="shared" si="65"/>
        <v>0</v>
      </c>
      <c r="O95" s="148">
        <f t="shared" si="66"/>
        <v>0</v>
      </c>
      <c r="P95" s="39">
        <f t="shared" si="67"/>
        <v>0</v>
      </c>
      <c r="Q95" s="85">
        <f t="shared" si="68"/>
        <v>0</v>
      </c>
      <c r="U95" s="58"/>
      <c r="V95" s="58"/>
      <c r="Y95" s="91"/>
    </row>
    <row r="96" spans="1:25" s="49" customFormat="1" ht="12.75" customHeight="1" x14ac:dyDescent="0.2">
      <c r="D96" s="92"/>
      <c r="E96" s="67"/>
      <c r="F96" s="92"/>
      <c r="G96" s="67"/>
      <c r="H96" s="92"/>
      <c r="I96" s="67"/>
      <c r="J96" s="92"/>
      <c r="K96" s="67"/>
      <c r="L96" s="92"/>
      <c r="M96" s="67"/>
      <c r="N96" s="24"/>
      <c r="O96" s="24"/>
      <c r="P96" s="40"/>
      <c r="Q96" s="85"/>
      <c r="S96" s="190" t="s">
        <v>158</v>
      </c>
      <c r="T96" s="190"/>
      <c r="U96" s="190"/>
      <c r="V96" s="190"/>
      <c r="W96" s="190"/>
    </row>
    <row r="97" spans="1:23" s="49" customFormat="1" ht="12.75" customHeight="1" x14ac:dyDescent="0.2">
      <c r="A97" s="104" t="s">
        <v>103</v>
      </c>
      <c r="B97" s="100"/>
      <c r="C97" s="100"/>
      <c r="D97" s="108">
        <f>ROUND(IF(S24=0, 0, S97*S24)+IF(S25=0, 0, S97*S25),0)</f>
        <v>19229</v>
      </c>
      <c r="E97" s="160">
        <f>ROUND(IF(T24=0, 0, S97*T24)+IF(T25=0, 0, S97*T25),0)</f>
        <v>0</v>
      </c>
      <c r="F97" s="164">
        <f>ROUND(IF(U24=0, 0, T97*U24)+IF(U25=0, 0, T97*U25),0)</f>
        <v>20094</v>
      </c>
      <c r="G97" s="160">
        <f>ROUND(IF(V24=0, 0, T97*V24)+IF(V25=0, 0, T97*V25),0)</f>
        <v>0</v>
      </c>
      <c r="H97" s="164">
        <f>ROUND(IF(W24=0, 0, U97*W24)+IF(W25=0, 0, U97*W25),0)</f>
        <v>20998</v>
      </c>
      <c r="I97" s="160">
        <f>ROUND(IF(X24=0, 0, U97*X24)+IF(X25=0, 0, U97*X25),0)</f>
        <v>0</v>
      </c>
      <c r="J97" s="164">
        <f>ROUND(IF(Y24=0, 0, V97*Y24)+IF(Y25=0, 0, V97*Y25),0)</f>
        <v>0</v>
      </c>
      <c r="K97" s="160">
        <f>ROUND(IF(Z24=0, 0, V97*Z24)+IF(Z25=0, 0, V97*Z25),0)</f>
        <v>0</v>
      </c>
      <c r="L97" s="164">
        <f>ROUND(IF(AA24=0, 0, W97*AA24)+IF(AA25=0, 0, W97*AA25),0)</f>
        <v>0</v>
      </c>
      <c r="M97" s="160">
        <f>ROUND(IF(AB24=0, 0, W97*AB24)+IF(AB25=0, 0, W97*AB25),0)</f>
        <v>0</v>
      </c>
      <c r="N97" s="23">
        <f>D97+F97+H97+J97+L97</f>
        <v>60321</v>
      </c>
      <c r="O97" s="148">
        <f t="shared" ref="O97" si="69">E97+G97+I97+K97+M97</f>
        <v>0</v>
      </c>
      <c r="P97" s="39">
        <f>SUM(D97:M97)</f>
        <v>60321</v>
      </c>
      <c r="Q97" s="85">
        <f>N97+O97</f>
        <v>60321</v>
      </c>
      <c r="S97" s="117">
        <f>ROUND(((4050*4)+(550.31*4))*1.045,0)</f>
        <v>19229</v>
      </c>
      <c r="T97" s="118">
        <f>ROUND(S97*1.045,0)</f>
        <v>20094</v>
      </c>
      <c r="U97" s="118">
        <f>ROUND(T97*1.045,0)</f>
        <v>20998</v>
      </c>
      <c r="V97" s="118">
        <f>ROUND(U97*1.045,0)</f>
        <v>21943</v>
      </c>
      <c r="W97" s="118">
        <f>ROUND(V97*1.045,0)</f>
        <v>22930</v>
      </c>
    </row>
    <row r="98" spans="1:23" s="49" customFormat="1" ht="12.75" customHeight="1" x14ac:dyDescent="0.2">
      <c r="D98" s="92"/>
      <c r="E98" s="67"/>
      <c r="F98" s="92"/>
      <c r="G98" s="67"/>
      <c r="H98" s="92"/>
      <c r="I98" s="67"/>
      <c r="J98" s="92"/>
      <c r="K98" s="67"/>
      <c r="L98" s="92"/>
      <c r="M98" s="67"/>
      <c r="N98" s="24"/>
      <c r="O98" s="24"/>
      <c r="P98" s="40"/>
      <c r="Q98" s="85"/>
    </row>
    <row r="99" spans="1:23" s="49" customFormat="1" ht="12.75" customHeight="1" x14ac:dyDescent="0.2">
      <c r="A99" s="14" t="s">
        <v>107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24"/>
      <c r="O99" s="24"/>
      <c r="P99" s="40"/>
      <c r="Q99" s="85"/>
    </row>
    <row r="100" spans="1:23" s="49" customFormat="1" ht="12.75" customHeight="1" x14ac:dyDescent="0.2">
      <c r="A100" s="109" t="s">
        <v>105</v>
      </c>
      <c r="B100" s="109"/>
      <c r="C100" s="109"/>
      <c r="D100" s="110">
        <v>0</v>
      </c>
      <c r="E100" s="114">
        <v>0</v>
      </c>
      <c r="F100" s="110">
        <v>0</v>
      </c>
      <c r="G100" s="114">
        <v>0</v>
      </c>
      <c r="H100" s="110">
        <v>0</v>
      </c>
      <c r="I100" s="114">
        <v>0</v>
      </c>
      <c r="J100" s="110">
        <v>0</v>
      </c>
      <c r="K100" s="114">
        <v>0</v>
      </c>
      <c r="L100" s="110">
        <v>0</v>
      </c>
      <c r="M100" s="114">
        <v>0</v>
      </c>
      <c r="N100" s="29">
        <f>D100+F100+H100+J100+L100</f>
        <v>0</v>
      </c>
      <c r="O100" s="152">
        <f>E100+G100+I100+K100+M100</f>
        <v>0</v>
      </c>
      <c r="P100" s="39">
        <f>SUM(D100:M100)</f>
        <v>0</v>
      </c>
      <c r="Q100" s="85">
        <f t="shared" ref="Q100:Q104" si="70">N100+O100</f>
        <v>0</v>
      </c>
    </row>
    <row r="101" spans="1:23" s="49" customFormat="1" ht="12.75" customHeight="1" x14ac:dyDescent="0.2">
      <c r="A101" s="109" t="s">
        <v>105</v>
      </c>
      <c r="B101" s="109"/>
      <c r="C101" s="109"/>
      <c r="D101" s="110">
        <v>0</v>
      </c>
      <c r="E101" s="114">
        <v>0</v>
      </c>
      <c r="F101" s="110">
        <v>0</v>
      </c>
      <c r="G101" s="114">
        <v>0</v>
      </c>
      <c r="H101" s="110">
        <v>0</v>
      </c>
      <c r="I101" s="114">
        <v>0</v>
      </c>
      <c r="J101" s="110">
        <v>0</v>
      </c>
      <c r="K101" s="114">
        <v>0</v>
      </c>
      <c r="L101" s="110">
        <v>0</v>
      </c>
      <c r="M101" s="114">
        <v>0</v>
      </c>
      <c r="N101" s="29">
        <f t="shared" ref="N101:N104" si="71">D101+F101+H101+J101+L101</f>
        <v>0</v>
      </c>
      <c r="O101" s="152">
        <f t="shared" ref="O101:O104" si="72">E101+G101+I101+K101+M101</f>
        <v>0</v>
      </c>
      <c r="P101" s="39">
        <f t="shared" ref="P101:P104" si="73">SUM(D101:M101)</f>
        <v>0</v>
      </c>
      <c r="Q101" s="85">
        <f t="shared" si="70"/>
        <v>0</v>
      </c>
    </row>
    <row r="102" spans="1:23" s="49" customFormat="1" ht="12.75" customHeight="1" x14ac:dyDescent="0.2">
      <c r="A102" s="109" t="s">
        <v>105</v>
      </c>
      <c r="B102" s="109"/>
      <c r="C102" s="109"/>
      <c r="D102" s="110">
        <v>0</v>
      </c>
      <c r="E102" s="114">
        <v>0</v>
      </c>
      <c r="F102" s="110">
        <v>0</v>
      </c>
      <c r="G102" s="114">
        <v>0</v>
      </c>
      <c r="H102" s="110">
        <v>0</v>
      </c>
      <c r="I102" s="114">
        <v>0</v>
      </c>
      <c r="J102" s="110">
        <v>0</v>
      </c>
      <c r="K102" s="114">
        <v>0</v>
      </c>
      <c r="L102" s="110">
        <v>0</v>
      </c>
      <c r="M102" s="114">
        <v>0</v>
      </c>
      <c r="N102" s="29">
        <f t="shared" si="71"/>
        <v>0</v>
      </c>
      <c r="O102" s="152">
        <f t="shared" si="72"/>
        <v>0</v>
      </c>
      <c r="P102" s="39">
        <f t="shared" si="73"/>
        <v>0</v>
      </c>
      <c r="Q102" s="85">
        <f t="shared" si="70"/>
        <v>0</v>
      </c>
    </row>
    <row r="103" spans="1:23" s="49" customFormat="1" ht="12.75" customHeight="1" x14ac:dyDescent="0.2">
      <c r="A103" s="109" t="s">
        <v>105</v>
      </c>
      <c r="B103" s="109"/>
      <c r="C103" s="109"/>
      <c r="D103" s="110">
        <v>0</v>
      </c>
      <c r="E103" s="114">
        <v>0</v>
      </c>
      <c r="F103" s="110">
        <v>0</v>
      </c>
      <c r="G103" s="114">
        <v>0</v>
      </c>
      <c r="H103" s="110">
        <v>0</v>
      </c>
      <c r="I103" s="114">
        <v>0</v>
      </c>
      <c r="J103" s="110">
        <v>0</v>
      </c>
      <c r="K103" s="114">
        <v>0</v>
      </c>
      <c r="L103" s="110">
        <v>0</v>
      </c>
      <c r="M103" s="114">
        <v>0</v>
      </c>
      <c r="N103" s="29">
        <f t="shared" si="71"/>
        <v>0</v>
      </c>
      <c r="O103" s="152">
        <f t="shared" si="72"/>
        <v>0</v>
      </c>
      <c r="P103" s="39">
        <f t="shared" si="73"/>
        <v>0</v>
      </c>
      <c r="Q103" s="85">
        <f t="shared" si="70"/>
        <v>0</v>
      </c>
    </row>
    <row r="104" spans="1:23" s="49" customFormat="1" ht="12.75" customHeight="1" x14ac:dyDescent="0.2">
      <c r="A104" s="109" t="s">
        <v>105</v>
      </c>
      <c r="B104" s="109"/>
      <c r="C104" s="109"/>
      <c r="D104" s="110">
        <v>0</v>
      </c>
      <c r="E104" s="114">
        <v>0</v>
      </c>
      <c r="F104" s="110">
        <v>0</v>
      </c>
      <c r="G104" s="114">
        <v>0</v>
      </c>
      <c r="H104" s="110">
        <v>0</v>
      </c>
      <c r="I104" s="114">
        <v>0</v>
      </c>
      <c r="J104" s="110">
        <v>0</v>
      </c>
      <c r="K104" s="114">
        <v>0</v>
      </c>
      <c r="L104" s="110">
        <v>0</v>
      </c>
      <c r="M104" s="114">
        <v>0</v>
      </c>
      <c r="N104" s="29">
        <f t="shared" si="71"/>
        <v>0</v>
      </c>
      <c r="O104" s="152">
        <f t="shared" si="72"/>
        <v>0</v>
      </c>
      <c r="P104" s="39">
        <f t="shared" si="73"/>
        <v>0</v>
      </c>
      <c r="Q104" s="85">
        <f t="shared" si="70"/>
        <v>0</v>
      </c>
    </row>
    <row r="105" spans="1:23" s="49" customFormat="1" ht="12.75" customHeight="1" x14ac:dyDescent="0.2">
      <c r="A105" s="123" t="s">
        <v>108</v>
      </c>
      <c r="B105" s="119"/>
      <c r="C105" s="119"/>
      <c r="D105" s="120">
        <f>SUM(D86:D104)</f>
        <v>19229</v>
      </c>
      <c r="E105" s="162">
        <f>SUM(E86:E104)</f>
        <v>0</v>
      </c>
      <c r="F105" s="120">
        <f t="shared" ref="F105:M105" si="74">SUM(F86:F104)</f>
        <v>20094</v>
      </c>
      <c r="G105" s="162">
        <f t="shared" si="74"/>
        <v>0</v>
      </c>
      <c r="H105" s="120">
        <f t="shared" si="74"/>
        <v>20998</v>
      </c>
      <c r="I105" s="162">
        <f t="shared" si="74"/>
        <v>0</v>
      </c>
      <c r="J105" s="120">
        <f t="shared" si="74"/>
        <v>0</v>
      </c>
      <c r="K105" s="162">
        <f t="shared" si="74"/>
        <v>0</v>
      </c>
      <c r="L105" s="120">
        <f t="shared" si="74"/>
        <v>0</v>
      </c>
      <c r="M105" s="162">
        <f t="shared" si="74"/>
        <v>0</v>
      </c>
      <c r="N105" s="29">
        <f>D105+F105+H105+J105+L105</f>
        <v>60321</v>
      </c>
      <c r="O105" s="152">
        <f>E105+G105+I105+K105+M105</f>
        <v>0</v>
      </c>
      <c r="P105" s="126">
        <f>SUM(D105:M105)</f>
        <v>60321</v>
      </c>
      <c r="Q105" s="85">
        <f>N105+O105</f>
        <v>60321</v>
      </c>
    </row>
    <row r="106" spans="1:23" s="49" customFormat="1" ht="12.75" customHeight="1" x14ac:dyDescent="0.2">
      <c r="A106" s="111" t="s">
        <v>119</v>
      </c>
      <c r="B106" s="112"/>
      <c r="C106" s="112" t="s">
        <v>13</v>
      </c>
      <c r="D106" s="124">
        <f t="shared" ref="D106:M106" si="75">D80+D105</f>
        <v>203883</v>
      </c>
      <c r="E106" s="163">
        <f t="shared" si="75"/>
        <v>6563</v>
      </c>
      <c r="F106" s="124">
        <f t="shared" si="75"/>
        <v>211653</v>
      </c>
      <c r="G106" s="163">
        <f t="shared" si="75"/>
        <v>6806</v>
      </c>
      <c r="H106" s="124">
        <f t="shared" si="75"/>
        <v>272582</v>
      </c>
      <c r="I106" s="163">
        <f t="shared" si="75"/>
        <v>7058</v>
      </c>
      <c r="J106" s="124">
        <f t="shared" si="75"/>
        <v>206818</v>
      </c>
      <c r="K106" s="163">
        <f t="shared" si="75"/>
        <v>7321</v>
      </c>
      <c r="L106" s="124">
        <f t="shared" si="75"/>
        <v>184979</v>
      </c>
      <c r="M106" s="163">
        <f t="shared" si="75"/>
        <v>7595</v>
      </c>
      <c r="N106" s="125">
        <f>D106+F106+H106+J106+L106</f>
        <v>1079915</v>
      </c>
      <c r="O106" s="154">
        <f>E106+G106+I106+K106+M106</f>
        <v>35343</v>
      </c>
      <c r="P106" s="126">
        <f>SUM(D106:M106)</f>
        <v>1115258</v>
      </c>
      <c r="Q106" s="85">
        <f>N106+O106</f>
        <v>1115258</v>
      </c>
    </row>
    <row r="107" spans="1:23" s="49" customFormat="1" ht="12.75" customHeight="1" x14ac:dyDescent="0.2">
      <c r="A107" s="1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24"/>
      <c r="O107" s="24"/>
      <c r="P107" s="40"/>
      <c r="Q107" s="85"/>
    </row>
    <row r="108" spans="1:23" s="49" customFormat="1" ht="12.75" customHeight="1" x14ac:dyDescent="0.2">
      <c r="A108" s="123" t="s">
        <v>36</v>
      </c>
      <c r="B108" s="119"/>
      <c r="C108" s="119" t="s">
        <v>13</v>
      </c>
      <c r="D108" s="121">
        <f>D$82+D$106</f>
        <v>203883</v>
      </c>
      <c r="E108" s="163">
        <f>E$82+E$106+E$81</f>
        <v>96435</v>
      </c>
      <c r="F108" s="121">
        <f t="shared" ref="F108:L108" si="76">F$82+F$106</f>
        <v>211653</v>
      </c>
      <c r="G108" s="163">
        <f>G$82+G$106+G$81</f>
        <v>100038</v>
      </c>
      <c r="H108" s="121">
        <f t="shared" si="76"/>
        <v>272582</v>
      </c>
      <c r="I108" s="163">
        <f>I$82+I$106+I$81</f>
        <v>128619</v>
      </c>
      <c r="J108" s="121">
        <f t="shared" si="76"/>
        <v>206818</v>
      </c>
      <c r="K108" s="163">
        <f>K$82+K$106+K$81</f>
        <v>107966</v>
      </c>
      <c r="L108" s="121">
        <f t="shared" si="76"/>
        <v>184979</v>
      </c>
      <c r="M108" s="163">
        <f>M$82+M$106+M$81</f>
        <v>98105</v>
      </c>
      <c r="N108" s="121">
        <f>D108+F108+H108+J108+L108</f>
        <v>1079915</v>
      </c>
      <c r="O108" s="153">
        <f>E108+G108+I108+K108+M108</f>
        <v>531163</v>
      </c>
      <c r="P108" s="121">
        <f>P$82+P$106+P$81</f>
        <v>1611078</v>
      </c>
      <c r="Q108" s="85">
        <f>N108+O108</f>
        <v>1611078</v>
      </c>
    </row>
    <row r="109" spans="1:23" s="49" customFormat="1" ht="12.75" customHeight="1" x14ac:dyDescent="0.2">
      <c r="A109" s="127" t="s">
        <v>37</v>
      </c>
      <c r="B109" s="128"/>
      <c r="C109" s="128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30"/>
      <c r="O109" s="130"/>
      <c r="P109" s="131">
        <f>SUM($D$108:$M$108)</f>
        <v>1611078</v>
      </c>
      <c r="Q109" s="85">
        <f t="shared" ref="Q109" si="77">N109+O109</f>
        <v>0</v>
      </c>
    </row>
    <row r="110" spans="1:23" s="49" customFormat="1" x14ac:dyDescent="0.2">
      <c r="A110" s="68"/>
      <c r="B110" s="68"/>
      <c r="C110" s="68"/>
      <c r="D110" s="51"/>
      <c r="E110" s="51"/>
      <c r="F110" s="51"/>
      <c r="G110" s="51"/>
      <c r="N110" s="188" t="s">
        <v>83</v>
      </c>
      <c r="O110" s="188"/>
      <c r="P110" s="41">
        <f>D108+F108+H108+J108+L108</f>
        <v>1079915</v>
      </c>
      <c r="Q110" s="86"/>
    </row>
    <row r="111" spans="1:23" s="49" customFormat="1" ht="12.75" x14ac:dyDescent="0.2">
      <c r="B111" s="97"/>
      <c r="C111" s="96"/>
      <c r="D111" s="180"/>
      <c r="E111" s="191"/>
      <c r="N111" s="189" t="s">
        <v>57</v>
      </c>
      <c r="O111" s="189"/>
      <c r="P111" s="42">
        <f>E108+G108+I108+K108+M108</f>
        <v>531163</v>
      </c>
      <c r="Q111" s="87"/>
    </row>
    <row r="112" spans="1:23" s="49" customFormat="1" ht="12.75" x14ac:dyDescent="0.2">
      <c r="B112" s="97"/>
      <c r="C112" s="96"/>
      <c r="D112" s="180"/>
      <c r="E112" s="191"/>
      <c r="N112" s="189" t="s">
        <v>58</v>
      </c>
      <c r="O112" s="189"/>
      <c r="P112" s="42">
        <f>SUM(P110:P111)</f>
        <v>1611078</v>
      </c>
      <c r="Q112" s="87"/>
    </row>
    <row r="113" spans="1:17" s="49" customFormat="1" x14ac:dyDescent="0.2">
      <c r="B113" s="97"/>
      <c r="C113" s="96"/>
      <c r="D113" s="180"/>
      <c r="E113" s="180"/>
      <c r="N113" s="181" t="s">
        <v>64</v>
      </c>
      <c r="O113" s="181"/>
      <c r="P113" s="73">
        <f>P111/P110</f>
        <v>0.49185630350536846</v>
      </c>
      <c r="Q113" s="88"/>
    </row>
    <row r="114" spans="1:17" s="49" customFormat="1" x14ac:dyDescent="0.2">
      <c r="B114" s="43"/>
      <c r="C114" s="69"/>
      <c r="H114" s="70"/>
      <c r="I114" s="70"/>
      <c r="J114" s="70"/>
      <c r="K114" s="70"/>
      <c r="L114" s="98"/>
      <c r="M114" s="98"/>
      <c r="N114" s="14"/>
      <c r="O114" s="14"/>
      <c r="P114" s="93"/>
      <c r="Q114" s="77"/>
    </row>
    <row r="115" spans="1:17" s="49" customFormat="1" x14ac:dyDescent="0.2">
      <c r="B115" s="72"/>
      <c r="C115" s="74"/>
      <c r="N115" s="14"/>
      <c r="O115" s="14"/>
      <c r="P115" s="34"/>
      <c r="Q115" s="77"/>
    </row>
    <row r="116" spans="1:17" s="49" customFormat="1" x14ac:dyDescent="0.2">
      <c r="A116" s="71"/>
      <c r="B116" s="71"/>
      <c r="C116" s="75"/>
      <c r="D116" s="133" t="s">
        <v>109</v>
      </c>
      <c r="E116" s="134" t="s">
        <v>110</v>
      </c>
      <c r="F116" s="134" t="s">
        <v>111</v>
      </c>
      <c r="G116" s="134" t="s">
        <v>112</v>
      </c>
      <c r="H116" s="134" t="s">
        <v>113</v>
      </c>
      <c r="I116" s="134" t="s">
        <v>114</v>
      </c>
      <c r="J116" s="134" t="s">
        <v>69</v>
      </c>
      <c r="K116" s="135"/>
      <c r="L116" s="134"/>
      <c r="M116" s="135"/>
      <c r="N116" s="135"/>
      <c r="O116" s="14"/>
      <c r="P116" s="34"/>
      <c r="Q116" s="77"/>
    </row>
    <row r="117" spans="1:17" s="49" customFormat="1" x14ac:dyDescent="0.2">
      <c r="B117" s="72"/>
      <c r="C117" s="65"/>
      <c r="D117" s="70" t="s">
        <v>105</v>
      </c>
      <c r="E117" s="136">
        <f>D73+D100</f>
        <v>0</v>
      </c>
      <c r="F117" s="136">
        <f>F73+F100</f>
        <v>0</v>
      </c>
      <c r="G117" s="136">
        <f>H73+H100</f>
        <v>0</v>
      </c>
      <c r="H117" s="136">
        <f>J73+J100</f>
        <v>0</v>
      </c>
      <c r="I117" s="136">
        <f>L73+L100</f>
        <v>0</v>
      </c>
      <c r="J117" s="136">
        <f>N73+N100</f>
        <v>0</v>
      </c>
      <c r="K117" s="137"/>
      <c r="L117" s="136"/>
      <c r="M117" s="137"/>
      <c r="N117" s="138">
        <f t="shared" ref="N117:N122" si="78">SUM(E117:I117)</f>
        <v>0</v>
      </c>
      <c r="O117" s="14"/>
      <c r="P117" s="34"/>
      <c r="Q117" s="77"/>
    </row>
    <row r="118" spans="1:17" s="49" customFormat="1" ht="12.75" x14ac:dyDescent="0.2">
      <c r="A118" s="76"/>
      <c r="B118" s="76"/>
      <c r="C118" s="75"/>
      <c r="D118" s="70" t="s">
        <v>105</v>
      </c>
      <c r="E118" s="136">
        <f>D74+D101</f>
        <v>0</v>
      </c>
      <c r="F118" s="136">
        <f>F74+F101</f>
        <v>0</v>
      </c>
      <c r="G118" s="136">
        <f>H74+H101</f>
        <v>0</v>
      </c>
      <c r="H118" s="136">
        <f>J74+J101</f>
        <v>0</v>
      </c>
      <c r="I118" s="136">
        <f>L74+L101</f>
        <v>0</v>
      </c>
      <c r="J118" s="136">
        <f>N74+N101</f>
        <v>0</v>
      </c>
      <c r="K118" s="137"/>
      <c r="L118" s="136"/>
      <c r="M118" s="137"/>
      <c r="N118" s="138">
        <f t="shared" si="78"/>
        <v>0</v>
      </c>
      <c r="O118" s="14"/>
      <c r="P118" s="34"/>
      <c r="Q118" s="77"/>
    </row>
    <row r="119" spans="1:17" s="49" customFormat="1" x14ac:dyDescent="0.2">
      <c r="D119" s="70" t="s">
        <v>105</v>
      </c>
      <c r="E119" s="136">
        <f>D75+D102</f>
        <v>0</v>
      </c>
      <c r="F119" s="136">
        <f>F75+F102</f>
        <v>0</v>
      </c>
      <c r="G119" s="136">
        <f>H75+H102</f>
        <v>0</v>
      </c>
      <c r="H119" s="136">
        <f>J75+J102</f>
        <v>0</v>
      </c>
      <c r="I119" s="136">
        <f>L75+L102</f>
        <v>0</v>
      </c>
      <c r="J119" s="136">
        <f>N75+N102</f>
        <v>0</v>
      </c>
      <c r="K119" s="137"/>
      <c r="L119" s="136"/>
      <c r="M119" s="137"/>
      <c r="N119" s="138">
        <f t="shared" si="78"/>
        <v>0</v>
      </c>
      <c r="O119" s="14"/>
      <c r="P119" s="34"/>
      <c r="Q119" s="77"/>
    </row>
    <row r="120" spans="1:17" s="49" customFormat="1" x14ac:dyDescent="0.2">
      <c r="D120" s="70" t="s">
        <v>105</v>
      </c>
      <c r="E120" s="136">
        <f>D76+D103</f>
        <v>0</v>
      </c>
      <c r="F120" s="136">
        <f>F76+F103</f>
        <v>0</v>
      </c>
      <c r="G120" s="136">
        <f>H76+H103</f>
        <v>0</v>
      </c>
      <c r="H120" s="136">
        <f>J76+J103</f>
        <v>0</v>
      </c>
      <c r="I120" s="136">
        <f>L76+L103</f>
        <v>0</v>
      </c>
      <c r="J120" s="136">
        <f>N76+N103</f>
        <v>0</v>
      </c>
      <c r="K120" s="137"/>
      <c r="L120" s="136"/>
      <c r="M120" s="137"/>
      <c r="N120" s="138">
        <f t="shared" si="78"/>
        <v>0</v>
      </c>
      <c r="O120" s="14"/>
      <c r="P120" s="34"/>
      <c r="Q120" s="77"/>
    </row>
    <row r="121" spans="1:17" s="49" customFormat="1" x14ac:dyDescent="0.2">
      <c r="D121" s="70" t="s">
        <v>105</v>
      </c>
      <c r="E121" s="136">
        <f>D77+D104</f>
        <v>0</v>
      </c>
      <c r="F121" s="136">
        <f>F77+F104</f>
        <v>0</v>
      </c>
      <c r="G121" s="136">
        <f>H77+H104</f>
        <v>0</v>
      </c>
      <c r="H121" s="136">
        <f>J77+J104</f>
        <v>0</v>
      </c>
      <c r="I121" s="136">
        <f>L77+L104</f>
        <v>0</v>
      </c>
      <c r="J121" s="136">
        <f>N77+N104</f>
        <v>0</v>
      </c>
      <c r="K121" s="137"/>
      <c r="L121" s="136"/>
      <c r="M121" s="137"/>
      <c r="N121" s="138">
        <f t="shared" si="78"/>
        <v>0</v>
      </c>
      <c r="O121" s="14"/>
      <c r="P121" s="34"/>
      <c r="Q121" s="77"/>
    </row>
    <row r="122" spans="1:17" s="49" customFormat="1" x14ac:dyDescent="0.2">
      <c r="D122" s="135"/>
      <c r="E122" s="136">
        <f t="shared" ref="E122:H122" si="79">SUM(E117:E121)</f>
        <v>0</v>
      </c>
      <c r="F122" s="136">
        <f t="shared" si="79"/>
        <v>0</v>
      </c>
      <c r="G122" s="136">
        <f t="shared" si="79"/>
        <v>0</v>
      </c>
      <c r="H122" s="136">
        <f t="shared" si="79"/>
        <v>0</v>
      </c>
      <c r="I122" s="136">
        <f t="shared" ref="I122" si="80">SUM(I117:I121)</f>
        <v>0</v>
      </c>
      <c r="J122" s="136">
        <f>SUM(J117:J121)</f>
        <v>0</v>
      </c>
      <c r="K122" s="137"/>
      <c r="L122" s="136"/>
      <c r="M122" s="137"/>
      <c r="N122" s="138">
        <f t="shared" si="78"/>
        <v>0</v>
      </c>
      <c r="O122" s="14"/>
      <c r="P122" s="34"/>
      <c r="Q122" s="77"/>
    </row>
    <row r="123" spans="1:17" s="49" customFormat="1" x14ac:dyDescent="0.2">
      <c r="N123" s="14"/>
      <c r="O123" s="14"/>
      <c r="P123" s="34"/>
      <c r="Q123" s="77"/>
    </row>
    <row r="124" spans="1:17" s="49" customFormat="1" x14ac:dyDescent="0.2">
      <c r="N124" s="14"/>
      <c r="O124" s="14"/>
      <c r="P124" s="34"/>
      <c r="Q124" s="77"/>
    </row>
    <row r="125" spans="1:17" s="49" customFormat="1" x14ac:dyDescent="0.2">
      <c r="N125" s="14"/>
      <c r="O125" s="14"/>
      <c r="P125" s="34"/>
      <c r="Q125" s="77"/>
    </row>
    <row r="126" spans="1:17" s="49" customFormat="1" x14ac:dyDescent="0.2">
      <c r="N126" s="14"/>
      <c r="O126" s="14"/>
      <c r="P126" s="34"/>
      <c r="Q126" s="77"/>
    </row>
    <row r="127" spans="1:17" s="49" customFormat="1" x14ac:dyDescent="0.2">
      <c r="N127" s="14"/>
      <c r="O127" s="14"/>
      <c r="P127" s="34"/>
      <c r="Q127" s="77"/>
    </row>
    <row r="128" spans="1:17" s="49" customFormat="1" x14ac:dyDescent="0.2">
      <c r="N128" s="14"/>
      <c r="O128" s="14"/>
      <c r="P128" s="34"/>
      <c r="Q128" s="77"/>
    </row>
    <row r="129" spans="14:17" s="49" customFormat="1" x14ac:dyDescent="0.2">
      <c r="N129" s="14"/>
      <c r="O129" s="14"/>
      <c r="P129" s="34"/>
      <c r="Q129" s="77"/>
    </row>
    <row r="130" spans="14:17" s="49" customFormat="1" x14ac:dyDescent="0.2">
      <c r="N130" s="14"/>
      <c r="O130" s="14"/>
      <c r="P130" s="34"/>
      <c r="Q130" s="77"/>
    </row>
    <row r="131" spans="14:17" s="49" customFormat="1" x14ac:dyDescent="0.2">
      <c r="N131" s="14"/>
      <c r="O131" s="14"/>
      <c r="P131" s="34"/>
      <c r="Q131" s="77"/>
    </row>
    <row r="132" spans="14:17" s="49" customFormat="1" x14ac:dyDescent="0.2">
      <c r="N132" s="14"/>
      <c r="O132" s="14"/>
      <c r="P132" s="34"/>
      <c r="Q132" s="77"/>
    </row>
    <row r="133" spans="14:17" s="49" customFormat="1" x14ac:dyDescent="0.2">
      <c r="N133" s="14"/>
      <c r="O133" s="14"/>
      <c r="P133" s="34"/>
      <c r="Q133" s="77"/>
    </row>
    <row r="134" spans="14:17" s="49" customFormat="1" x14ac:dyDescent="0.2">
      <c r="N134" s="14"/>
      <c r="O134" s="14"/>
      <c r="P134" s="34"/>
      <c r="Q134" s="77"/>
    </row>
    <row r="135" spans="14:17" s="49" customFormat="1" x14ac:dyDescent="0.2">
      <c r="N135" s="14"/>
      <c r="O135" s="14"/>
      <c r="P135" s="34"/>
      <c r="Q135" s="77"/>
    </row>
    <row r="136" spans="14:17" s="49" customFormat="1" x14ac:dyDescent="0.2">
      <c r="N136" s="14"/>
      <c r="O136" s="14"/>
      <c r="P136" s="34"/>
      <c r="Q136" s="77"/>
    </row>
    <row r="137" spans="14:17" s="49" customFormat="1" x14ac:dyDescent="0.2">
      <c r="N137" s="14"/>
      <c r="O137" s="14"/>
      <c r="P137" s="34"/>
      <c r="Q137" s="77"/>
    </row>
    <row r="138" spans="14:17" s="49" customFormat="1" x14ac:dyDescent="0.2">
      <c r="N138" s="14"/>
      <c r="O138" s="14"/>
      <c r="P138" s="34"/>
      <c r="Q138" s="77"/>
    </row>
    <row r="139" spans="14:17" s="49" customFormat="1" x14ac:dyDescent="0.2">
      <c r="N139" s="14"/>
      <c r="O139" s="14"/>
      <c r="P139" s="34"/>
      <c r="Q139" s="77"/>
    </row>
    <row r="140" spans="14:17" s="49" customFormat="1" x14ac:dyDescent="0.2">
      <c r="N140" s="14"/>
      <c r="O140" s="14"/>
      <c r="P140" s="34"/>
      <c r="Q140" s="77"/>
    </row>
    <row r="141" spans="14:17" s="49" customFormat="1" x14ac:dyDescent="0.2">
      <c r="N141" s="14"/>
      <c r="O141" s="14"/>
      <c r="P141" s="34"/>
      <c r="Q141" s="77"/>
    </row>
    <row r="142" spans="14:17" s="49" customFormat="1" x14ac:dyDescent="0.2">
      <c r="N142" s="14"/>
      <c r="O142" s="14"/>
      <c r="P142" s="34"/>
      <c r="Q142" s="77"/>
    </row>
    <row r="143" spans="14:17" s="49" customFormat="1" x14ac:dyDescent="0.2">
      <c r="N143" s="14"/>
      <c r="O143" s="14"/>
      <c r="P143" s="34"/>
      <c r="Q143" s="77"/>
    </row>
    <row r="144" spans="14:17" s="49" customFormat="1" x14ac:dyDescent="0.2">
      <c r="N144" s="14"/>
      <c r="O144" s="14"/>
      <c r="P144" s="34"/>
      <c r="Q144" s="77"/>
    </row>
    <row r="145" spans="4:17" s="49" customFormat="1" x14ac:dyDescent="0.2">
      <c r="H145" s="1"/>
      <c r="I145" s="1"/>
      <c r="J145" s="1"/>
      <c r="K145" s="1"/>
      <c r="L145" s="1"/>
      <c r="M145" s="1"/>
      <c r="N145" s="30"/>
      <c r="O145" s="30"/>
      <c r="P145" s="31"/>
      <c r="Q145" s="77"/>
    </row>
    <row r="149" spans="4:17" x14ac:dyDescent="0.2">
      <c r="D149" s="1" t="s">
        <v>63</v>
      </c>
    </row>
  </sheetData>
  <mergeCells count="13">
    <mergeCell ref="D113:E113"/>
    <mergeCell ref="N113:O113"/>
    <mergeCell ref="B5:P5"/>
    <mergeCell ref="D3:F3"/>
    <mergeCell ref="S72:W72"/>
    <mergeCell ref="N110:O110"/>
    <mergeCell ref="N111:O111"/>
    <mergeCell ref="N112:O112"/>
    <mergeCell ref="S96:W96"/>
    <mergeCell ref="S66:W66"/>
    <mergeCell ref="D111:E111"/>
    <mergeCell ref="D112:E112"/>
    <mergeCell ref="S11:AB11"/>
  </mergeCells>
  <phoneticPr fontId="1" type="noConversion"/>
  <pageMargins left="0.5" right="0.5" top="0.5" bottom="0.5" header="0.25" footer="0.25"/>
  <pageSetup scale="74" orientation="landscape" r:id="rId1"/>
  <headerFooter alignWithMargins="0"/>
  <rowBreaks count="2" manualBreakCount="2">
    <brk id="53" max="15" man="1"/>
    <brk id="113" max="15" man="1"/>
  </rowBreaks>
  <colBreaks count="1" manualBreakCount="1">
    <brk id="24" max="1048575" man="1"/>
  </colBreaks>
  <ignoredErrors>
    <ignoredError sqref="D78:M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Match-budget MTDC</vt:lpstr>
      <vt:lpstr>'Match-budget MTDC'!Print_Area</vt:lpstr>
    </vt:vector>
  </TitlesOfParts>
  <Company>OSU College of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etherine</dc:creator>
  <cp:lastModifiedBy>Support</cp:lastModifiedBy>
  <cp:lastPrinted>2012-06-07T22:56:13Z</cp:lastPrinted>
  <dcterms:created xsi:type="dcterms:W3CDTF">2008-02-22T21:16:29Z</dcterms:created>
  <dcterms:modified xsi:type="dcterms:W3CDTF">2017-05-19T18:48:50Z</dcterms:modified>
</cp:coreProperties>
</file>