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20" windowWidth="8000" windowHeight="6560" tabRatio="626" activeTab="0"/>
  </bookViews>
  <sheets>
    <sheet name="Budget" sheetId="1" r:id="rId1"/>
    <sheet name="Machinery" sheetId="2" r:id="rId2"/>
    <sheet name="Vehicles" sheetId="3" r:id="rId3"/>
    <sheet name="Prices &amp; Rates" sheetId="4" r:id="rId4"/>
  </sheets>
  <definedNames>
    <definedName name="copyvl">'Machinery'!#REF!</definedName>
    <definedName name="copyvm">'Machinery'!#REF!</definedName>
    <definedName name="implement1">'Machinery'!#REF!</definedName>
    <definedName name="implement2">'Machinery'!#REF!</definedName>
    <definedName name="labor">'Machinery'!#REF!</definedName>
    <definedName name="laborfarmer">'Machinery'!#REF!</definedName>
    <definedName name="machinery">'Machinery'!#REF!</definedName>
    <definedName name="machineryfarmer">'Machinery'!#REF!</definedName>
    <definedName name="power">'Machinery'!#REF!</definedName>
    <definedName name="_xlnm.Print_Area" localSheetId="1">'Machinery'!#REF!</definedName>
    <definedName name="truck">'Vehicles'!#REF!</definedName>
    <definedName name="truck_lab">'Vehicles'!#REF!</definedName>
    <definedName name="truck_mach">'Vehicles'!#REF!</definedName>
  </definedNames>
  <calcPr fullCalcOnLoad="1"/>
</workbook>
</file>

<file path=xl/comments1.xml><?xml version="1.0" encoding="utf-8"?>
<comments xmlns="http://schemas.openxmlformats.org/spreadsheetml/2006/main">
  <authors>
    <author>Bart Eleveld</author>
    <author>Nicholas Marson</author>
  </authors>
  <commentList>
    <comment ref="F12" authorId="0">
      <text>
        <r>
          <rPr>
            <sz val="7"/>
            <rFont val="Tahoma"/>
            <family val="2"/>
          </rPr>
          <t>Labor and machinery costs can be changed, either directly in this spreadsheet page or by using the buttons in the upper right corner of this page.</t>
        </r>
      </text>
    </comment>
    <comment ref="B109" authorId="0">
      <text>
        <r>
          <rPr>
            <sz val="8"/>
            <rFont val="Tahoma"/>
            <family val="2"/>
          </rPr>
          <t>Short-run break-even price is the price needed to cover variable costs of production.  If this price cannot be achieved, you would be better off not producing at all because you would lose less money by not producing.</t>
        </r>
      </text>
    </comment>
    <comment ref="B110" authorId="0">
      <text>
        <r>
          <rPr>
            <sz val="8"/>
            <rFont val="Tahoma"/>
            <family val="2"/>
          </rPr>
          <t>Long-run break-even price is the price you need to achieve in the long run to cover fixed costs in addition to variable costs.  If you cannot achieve this cost in the long run, it means you are not realizing the rates of return that are assumed for owner supplied resources such as equity capital and owner/family unpaid labor.</t>
        </r>
      </text>
    </comment>
    <comment ref="B11" authorId="0">
      <text>
        <r>
          <rPr>
            <sz val="8"/>
            <rFont val="Tahoma"/>
            <family val="2"/>
          </rPr>
          <t>Variable costs are those which could be avoided by not producing the crop.  Examples include fuel, chemicals, seed, hired labor, etc.  If you can't cover these costs, you would be better off not producing at all.</t>
        </r>
      </text>
    </comment>
    <comment ref="B88" authorId="0">
      <text>
        <r>
          <rPr>
            <sz val="8"/>
            <rFont val="Tahoma"/>
            <family val="2"/>
          </rPr>
          <t>Fixed costs are those which can't be avoided by not producing.  Examples include property taxes, depreciation and interest, and casualty insurance premiums.</t>
        </r>
      </text>
    </comment>
    <comment ref="H8" authorId="1">
      <text>
        <r>
          <rPr>
            <sz val="8"/>
            <rFont val="Tahoma"/>
            <family val="0"/>
          </rPr>
          <t>Black numbers can't be changed because they are formula cells.</t>
        </r>
      </text>
    </comment>
    <comment ref="E8" authorId="1">
      <text>
        <r>
          <rPr>
            <sz val="8"/>
            <rFont val="Tahoma"/>
            <family val="0"/>
          </rPr>
          <t>Blue numbers can be changed.</t>
        </r>
      </text>
    </comment>
    <comment ref="B1" authorId="0">
      <text>
        <r>
          <rPr>
            <sz val="10"/>
            <rFont val="Tahoma"/>
            <family val="0"/>
          </rPr>
          <t xml:space="preserve">This Excel (for Office 97) spreadsheet is a companion to one of Oregon State University's published enterprise budgets.  Its purpose is to allow you to make adjustments that make it fit your operation.  You can change any of the numbers or text that appear in blue.  There are many pop-up "hints" scattered around the spreadsheet that appear when you place your cursor over a cell with a small red triangle in the upper right hand corner.  Some of the more crucial hints are set to be visible at all times.
The </t>
        </r>
        <r>
          <rPr>
            <b/>
            <sz val="10"/>
            <rFont val="Tahoma"/>
            <family val="2"/>
          </rPr>
          <t>"Machinery"</t>
        </r>
        <r>
          <rPr>
            <sz val="10"/>
            <rFont val="Tahoma"/>
            <family val="0"/>
          </rPr>
          <t xml:space="preserve"> and </t>
        </r>
        <r>
          <rPr>
            <b/>
            <sz val="10"/>
            <rFont val="Tahoma"/>
            <family val="2"/>
          </rPr>
          <t>"Vehicles"</t>
        </r>
        <r>
          <rPr>
            <sz val="10"/>
            <rFont val="Tahoma"/>
            <family val="0"/>
          </rPr>
          <t xml:space="preserve"> pages of the worksheet are for calculating the costs of new or revised machinery or vehicle operations.  </t>
        </r>
        <r>
          <rPr>
            <b/>
            <sz val="10"/>
            <rFont val="Tahoma"/>
            <family val="2"/>
          </rPr>
          <t>"Prices &amp; Rates"</t>
        </r>
        <r>
          <rPr>
            <sz val="10"/>
            <rFont val="Tahoma"/>
            <family val="2"/>
          </rPr>
          <t xml:space="preserve"> contains fuel, labor and interest rates that are used in calculations.  </t>
        </r>
        <r>
          <rPr>
            <sz val="10"/>
            <rFont val="Tahoma"/>
            <family val="0"/>
          </rPr>
          <t xml:space="preserve">Costs are moved from these pages to the main budget page by means of macros that are invoked by the buttons at the top right corner of this worksheet. </t>
        </r>
      </text>
    </comment>
  </commentList>
</comments>
</file>

<file path=xl/comments2.xml><?xml version="1.0" encoding="utf-8"?>
<comments xmlns="http://schemas.openxmlformats.org/spreadsheetml/2006/main">
  <authors>
    <author>Bart Eleveld</author>
    <author>Nicholas Marson</author>
  </authors>
  <commentList>
    <comment ref="F1" authorId="0">
      <text>
        <r>
          <rPr>
            <sz val="8"/>
            <rFont val="Tahoma"/>
            <family val="2"/>
          </rPr>
          <t>Fill in a G for machines using gasoline or a D for machines using diesel fuel.</t>
        </r>
        <r>
          <rPr>
            <sz val="7"/>
            <rFont val="Tahoma"/>
            <family val="0"/>
          </rPr>
          <t xml:space="preserve">
</t>
        </r>
      </text>
    </comment>
    <comment ref="C1" authorId="0">
      <text>
        <r>
          <rPr>
            <sz val="8"/>
            <rFont val="Tahoma"/>
            <family val="2"/>
          </rPr>
          <t>Field efficiency accounts for time lost in setting up, calibrating, moving and turning machinery.</t>
        </r>
      </text>
    </comment>
    <comment ref="H1" authorId="0">
      <text>
        <r>
          <rPr>
            <sz val="8"/>
            <rFont val="Tahoma"/>
            <family val="2"/>
          </rPr>
          <t>Enter the number of hours the machine has been used to date.  The default value is 40% of useful life but you can override that value.</t>
        </r>
      </text>
    </comment>
    <comment ref="I1" authorId="0">
      <text>
        <r>
          <rPr>
            <sz val="8"/>
            <rFont val="Tahoma"/>
            <family val="2"/>
          </rPr>
          <t xml:space="preserve">Enter the amount of use the machine will have in </t>
        </r>
        <r>
          <rPr>
            <b/>
            <sz val="8"/>
            <rFont val="Tahoma"/>
            <family val="2"/>
          </rPr>
          <t>all</t>
        </r>
        <r>
          <rPr>
            <sz val="8"/>
            <rFont val="Tahoma"/>
            <family val="2"/>
          </rPr>
          <t xml:space="preserve"> farm enterprises, not just the one being budgeted here.</t>
        </r>
      </text>
    </comment>
    <comment ref="K1" authorId="0">
      <text>
        <r>
          <rPr>
            <sz val="8"/>
            <rFont val="Tahoma"/>
            <family val="2"/>
          </rPr>
          <t>How much will the machine be worth when it it sold off or traded in?  Our default is 20% of new cost, but you can enter your own number.</t>
        </r>
      </text>
    </comment>
    <comment ref="O1" authorId="0">
      <text>
        <r>
          <rPr>
            <sz val="8"/>
            <rFont val="Tahoma"/>
            <family val="2"/>
          </rPr>
          <t>The longest the machine could last based on annual use and hours of useful life.</t>
        </r>
      </text>
    </comment>
    <comment ref="P1" authorId="0">
      <text>
        <r>
          <rPr>
            <sz val="8"/>
            <rFont val="Tahoma"/>
            <family val="2"/>
          </rPr>
          <t>We assume that the longest a machine would ever last for cost calculation purposes is 20 years.  To override that figure you will need to unprotect the worksheet and write your number over the formula in this cell.</t>
        </r>
      </text>
    </comment>
    <comment ref="Q1" authorId="0">
      <text>
        <r>
          <rPr>
            <sz val="8"/>
            <rFont val="Tahoma"/>
            <family val="2"/>
          </rPr>
          <t>This factor (based on interest rate and the lesser of calculated life and maximum life) is used to calculate the depreciation and interest on a machine--the annual cost of replacement plus the opportunity cost of investment.</t>
        </r>
      </text>
    </comment>
    <comment ref="L1" authorId="0">
      <text>
        <r>
          <rPr>
            <sz val="8"/>
            <rFont val="Tahoma"/>
            <family val="2"/>
          </rPr>
          <t>Percentage of average investment needed to cover these costs on an annual basis.</t>
        </r>
      </text>
    </comment>
    <comment ref="J1" authorId="0">
      <text>
        <r>
          <rPr>
            <sz val="8"/>
            <rFont val="Tahoma"/>
            <family val="2"/>
          </rPr>
          <t>Price of the machine when new or first purchased.</t>
        </r>
      </text>
    </comment>
    <comment ref="D1" authorId="0">
      <text>
        <r>
          <rPr>
            <sz val="8"/>
            <rFont val="Tahoma"/>
            <family val="2"/>
          </rPr>
          <t>Enter your average speed over the ground while you are working the field.</t>
        </r>
      </text>
    </comment>
    <comment ref="A3" authorId="1">
      <text>
        <r>
          <rPr>
            <sz val="8"/>
            <rFont val="Tahoma"/>
            <family val="0"/>
          </rPr>
          <t>If you don't find the machine you need in the following table you can choose one that is similar to what you need and edit the numbers.  Or, you can create a new entry at the bottom of this worksheet.  Either way, any changes you make here will be reflected in the machinery button on the "Budget" worksheet for future calculations.</t>
        </r>
      </text>
    </comment>
  </commentList>
</comments>
</file>

<file path=xl/comments3.xml><?xml version="1.0" encoding="utf-8"?>
<comments xmlns="http://schemas.openxmlformats.org/spreadsheetml/2006/main">
  <authors>
    <author>Bart Eleveld</author>
    <author>Nicholas Marson</author>
  </authors>
  <commentList>
    <comment ref="C1" authorId="0">
      <text>
        <r>
          <rPr>
            <sz val="8"/>
            <rFont val="Tahoma"/>
            <family val="2"/>
          </rPr>
          <t>Fill in a G for vehicles  using gasoline or a D for vehicles  using diesel fuel.</t>
        </r>
      </text>
    </comment>
    <comment ref="N1" authorId="0">
      <text>
        <r>
          <rPr>
            <sz val="8"/>
            <rFont val="Tahoma"/>
            <family val="2"/>
          </rPr>
          <t>This factor (based on interest rate and the lesser of calculated life and maximum life) is used to calculate the depreciation and interest on a vehicle--the annual cost of replacement plus the opportunity cost of investment.</t>
        </r>
      </text>
    </comment>
    <comment ref="M1" authorId="0">
      <text>
        <r>
          <rPr>
            <sz val="8"/>
            <rFont val="Tahoma"/>
            <family val="2"/>
          </rPr>
          <t>We assume that the longest a vehicle would ever last for cost calculation purposes is 20 years.  To override that figure you will need to unprotect the worksheet and write your number over the formula in this cell.</t>
        </r>
      </text>
    </comment>
    <comment ref="L1" authorId="0">
      <text>
        <r>
          <rPr>
            <sz val="8"/>
            <rFont val="Tahoma"/>
            <family val="2"/>
          </rPr>
          <t>The longest the vehicle could last based on annual use and miles of useful life.</t>
        </r>
      </text>
    </comment>
    <comment ref="H1" authorId="0">
      <text>
        <r>
          <rPr>
            <sz val="8"/>
            <rFont val="Tahoma"/>
            <family val="2"/>
          </rPr>
          <t>How much will the vehicle be worth when it it sold off or traded in?  Our default is 20% of new cost, but you can enter your own number.</t>
        </r>
      </text>
    </comment>
    <comment ref="G1" authorId="0">
      <text>
        <r>
          <rPr>
            <sz val="8"/>
            <rFont val="Tahoma"/>
            <family val="2"/>
          </rPr>
          <t xml:space="preserve">Price of the vehicle when new or first purchased.
</t>
        </r>
      </text>
    </comment>
    <comment ref="B1" authorId="0">
      <text>
        <r>
          <rPr>
            <sz val="8"/>
            <rFont val="Tahoma"/>
            <family val="2"/>
          </rPr>
          <t>Average speed determines how much labor cost is calculated for the operation.  If there is a lot of idle waiting time, you will need to adjust the speed or add a separate cost item in the budget for that idle time.</t>
        </r>
      </text>
    </comment>
    <comment ref="F1" authorId="0">
      <text>
        <r>
          <rPr>
            <sz val="8"/>
            <rFont val="Tahoma"/>
            <family val="2"/>
          </rPr>
          <t>Enter the amount of use the vehicle will have in all farm enterprises, not just the one being budgeted here.</t>
        </r>
      </text>
    </comment>
    <comment ref="A3" authorId="1">
      <text>
        <r>
          <rPr>
            <sz val="8"/>
            <rFont val="Tahoma"/>
            <family val="0"/>
          </rPr>
          <t>If you don't find the vehicle you need in the following table you can choose one that is similar to what you need and edit the numbers.  Or, you can create a new entry at the bottom of this worksheet.  Either way, any changes you make here will be reflected in the Vehicles button on the "Budget" worksheet for future calculations.</t>
        </r>
      </text>
    </comment>
  </commentList>
</comments>
</file>

<file path=xl/comments4.xml><?xml version="1.0" encoding="utf-8"?>
<comments xmlns="http://schemas.openxmlformats.org/spreadsheetml/2006/main">
  <authors>
    <author>Bart Eleveld</author>
  </authors>
  <commentList>
    <comment ref="A1" authorId="0">
      <text>
        <r>
          <rPr>
            <sz val="8"/>
            <rFont val="Tahoma"/>
            <family val="2"/>
          </rPr>
          <t xml:space="preserve">These prices and rates are used in the </t>
        </r>
        <r>
          <rPr>
            <b/>
            <sz val="8"/>
            <rFont val="Tahoma"/>
            <family val="2"/>
          </rPr>
          <t>Machinery</t>
        </r>
        <r>
          <rPr>
            <sz val="8"/>
            <rFont val="Tahoma"/>
            <family val="2"/>
          </rPr>
          <t xml:space="preserve"> and </t>
        </r>
        <r>
          <rPr>
            <b/>
            <sz val="8"/>
            <rFont val="Tahoma"/>
            <family val="2"/>
          </rPr>
          <t>Vehicle</t>
        </r>
        <r>
          <rPr>
            <sz val="8"/>
            <rFont val="Tahoma"/>
            <family val="2"/>
          </rPr>
          <t xml:space="preserve"> buttons on the </t>
        </r>
        <r>
          <rPr>
            <b/>
            <sz val="8"/>
            <rFont val="Tahoma"/>
            <family val="2"/>
          </rPr>
          <t>"Budget"</t>
        </r>
        <r>
          <rPr>
            <sz val="8"/>
            <rFont val="Tahoma"/>
            <family val="2"/>
          </rPr>
          <t xml:space="preserve"> worksheet.  Changing them here will affect all future cost calculations but will not change numbers already in the budget.</t>
        </r>
      </text>
    </comment>
    <comment ref="A6" authorId="0">
      <text>
        <r>
          <rPr>
            <sz val="8"/>
            <rFont val="Tahoma"/>
            <family val="2"/>
          </rPr>
          <t>A labor multiplier greater than one represents additional labor for setting up, calibrating and transporting the machine or vehicle to its work site.</t>
        </r>
      </text>
    </comment>
  </commentList>
</comments>
</file>

<file path=xl/sharedStrings.xml><?xml version="1.0" encoding="utf-8"?>
<sst xmlns="http://schemas.openxmlformats.org/spreadsheetml/2006/main" count="337" uniqueCount="195">
  <si>
    <t>ECONOMIC COSTS and RETURNS</t>
  </si>
  <si>
    <t>Total GROSS Income</t>
  </si>
  <si>
    <t>Materials</t>
  </si>
  <si>
    <t>quantity</t>
  </si>
  <si>
    <t>Machinery</t>
  </si>
  <si>
    <t>Labor</t>
  </si>
  <si>
    <t xml:space="preserve">HARVEST </t>
  </si>
  <si>
    <t>Combine</t>
  </si>
  <si>
    <t>Pickup</t>
  </si>
  <si>
    <t>Operating Capital Interest</t>
  </si>
  <si>
    <t>GROSS INCOME minus VARIABLE COST</t>
  </si>
  <si>
    <t>NET PROJECTED RETURNS</t>
  </si>
  <si>
    <t>$/gallon</t>
  </si>
  <si>
    <t>Interest rate</t>
  </si>
  <si>
    <t>%</t>
  </si>
  <si>
    <t>Labor wage rate</t>
  </si>
  <si>
    <t>$/hr</t>
  </si>
  <si>
    <t>Width</t>
  </si>
  <si>
    <t>Fuel</t>
  </si>
  <si>
    <t>Useful life</t>
  </si>
  <si>
    <t>G</t>
  </si>
  <si>
    <t>D</t>
  </si>
  <si>
    <t>hp</t>
  </si>
  <si>
    <t>mph</t>
  </si>
  <si>
    <t>ft</t>
  </si>
  <si>
    <t>hr</t>
  </si>
  <si>
    <t>$</t>
  </si>
  <si>
    <t>RF1</t>
  </si>
  <si>
    <t>RF2</t>
  </si>
  <si>
    <t>0 to 79 hp, 4wd</t>
  </si>
  <si>
    <t>80 to 149 hp, 2wd</t>
  </si>
  <si>
    <t>150+ hp, 2wd</t>
  </si>
  <si>
    <t>150+ hp, 4wd</t>
  </si>
  <si>
    <t>Baler, large rectangular</t>
  </si>
  <si>
    <t>Baler, small rectangular</t>
  </si>
  <si>
    <t>Forage harvester, pull type</t>
  </si>
  <si>
    <t>Forage harvester, self-propelled</t>
  </si>
  <si>
    <t>Mower, rotary</t>
  </si>
  <si>
    <t>Mower-conditioner</t>
  </si>
  <si>
    <t>Rake, side delivery</t>
  </si>
  <si>
    <t>Windrower, self-propelled</t>
  </si>
  <si>
    <t>TILLAGE EQUIPMENT</t>
  </si>
  <si>
    <t>Disk</t>
  </si>
  <si>
    <t>Field cultivator</t>
  </si>
  <si>
    <t>Harrow, spring tooth</t>
  </si>
  <si>
    <t>Plow, chisel</t>
  </si>
  <si>
    <t>Plow. moldboard</t>
  </si>
  <si>
    <t>Roller-packer</t>
  </si>
  <si>
    <t>Rotary tiller</t>
  </si>
  <si>
    <t>Row crop cultivator</t>
  </si>
  <si>
    <t>PLANTING EQUIPMENT</t>
  </si>
  <si>
    <t>Drill</t>
  </si>
  <si>
    <t>Planter</t>
  </si>
  <si>
    <t>OTHER EQUIPMENT</t>
  </si>
  <si>
    <t>Fertilizer spreader</t>
  </si>
  <si>
    <t>Manure spreader</t>
  </si>
  <si>
    <t>Repair</t>
  </si>
  <si>
    <t>Sprayer, air-carrier</t>
  </si>
  <si>
    <t>0 to 79 hp, 2wd</t>
  </si>
  <si>
    <t>80 to 149 hp, 4wd</t>
  </si>
  <si>
    <t>VARIABLE COST Description</t>
  </si>
  <si>
    <t>Truck</t>
  </si>
  <si>
    <t>FIXED COST Description</t>
  </si>
  <si>
    <t>Insurance</t>
  </si>
  <si>
    <t>Total of VARIABLE Cost</t>
  </si>
  <si>
    <t>Total of FIXED Cost</t>
  </si>
  <si>
    <t>Total/ acre</t>
  </si>
  <si>
    <t xml:space="preserve">Total/ acre </t>
  </si>
  <si>
    <t>ATV</t>
  </si>
  <si>
    <t>Total FIXED Cost</t>
  </si>
  <si>
    <t>Short-run Break-even Price, Total Variable Cost</t>
  </si>
  <si>
    <t>Long-run Break-even Price, Total Cost</t>
  </si>
  <si>
    <t>mi/gallon</t>
  </si>
  <si>
    <t>HARVEST EQUIPMENT</t>
  </si>
  <si>
    <t>TRACTORS</t>
  </si>
  <si>
    <t xml:space="preserve">Horse </t>
  </si>
  <si>
    <t>Power</t>
  </si>
  <si>
    <t xml:space="preserve">Field </t>
  </si>
  <si>
    <t>Efficiency</t>
  </si>
  <si>
    <t>Speed</t>
  </si>
  <si>
    <t xml:space="preserve">Total </t>
  </si>
  <si>
    <t>annual use</t>
  </si>
  <si>
    <t xml:space="preserve">Current </t>
  </si>
  <si>
    <t>List Price</t>
  </si>
  <si>
    <t xml:space="preserve">Salvage </t>
  </si>
  <si>
    <t>Value</t>
  </si>
  <si>
    <t>Factor</t>
  </si>
  <si>
    <t xml:space="preserve">Average </t>
  </si>
  <si>
    <t xml:space="preserve">Fuel </t>
  </si>
  <si>
    <t>consumption</t>
  </si>
  <si>
    <t xml:space="preserve">Annual </t>
  </si>
  <si>
    <t>Licens&amp;Tax</t>
  </si>
  <si>
    <t>Hours used</t>
  </si>
  <si>
    <t>Labor multiplier</t>
  </si>
  <si>
    <t>Sprayer, boom-type</t>
  </si>
  <si>
    <t>Swather, self-propelled</t>
  </si>
  <si>
    <t>Calculated</t>
  </si>
  <si>
    <t>Life Span</t>
  </si>
  <si>
    <t>Maximum</t>
  </si>
  <si>
    <t>Tax, Shelter</t>
  </si>
  <si>
    <t>&amp; Insurance</t>
  </si>
  <si>
    <t>Cap. Recov.</t>
  </si>
  <si>
    <t>OTHER</t>
  </si>
  <si>
    <t>Total OTHER</t>
  </si>
  <si>
    <t>mi</t>
  </si>
  <si>
    <t xml:space="preserve">GROSS INCOME Description     </t>
  </si>
  <si>
    <t xml:space="preserve">Unit  </t>
  </si>
  <si>
    <t xml:space="preserve">$/Unit </t>
  </si>
  <si>
    <t xml:space="preserve">         Materials Details</t>
  </si>
  <si>
    <t>Total HARVEST</t>
  </si>
  <si>
    <t>Total VARIABLE Cost</t>
  </si>
  <si>
    <t>Total annual</t>
  </si>
  <si>
    <t>Use</t>
  </si>
  <si>
    <t>Quantity/ acre</t>
  </si>
  <si>
    <t>operation</t>
  </si>
  <si>
    <t>period end</t>
  </si>
  <si>
    <t>variable end</t>
  </si>
  <si>
    <t>period start</t>
  </si>
  <si>
    <t>variable start</t>
  </si>
  <si>
    <t>Gasoline Price</t>
  </si>
  <si>
    <t>Diesel Price</t>
  </si>
  <si>
    <t>Units</t>
  </si>
  <si>
    <t>Description</t>
  </si>
  <si>
    <t>$/quantity</t>
  </si>
  <si>
    <t>$/acre</t>
  </si>
  <si>
    <t>Total Cost</t>
  </si>
  <si>
    <t>40.0</t>
  </si>
  <si>
    <t>12</t>
  </si>
  <si>
    <t>200</t>
  </si>
  <si>
    <t>90</t>
  </si>
  <si>
    <t>250</t>
  </si>
  <si>
    <t>Machine Name</t>
  </si>
  <si>
    <t>Pickup-4WD</t>
  </si>
  <si>
    <t>(other)</t>
  </si>
  <si>
    <t>CASH Cost</t>
  </si>
  <si>
    <t>Machinery &amp; Equipment Insurance</t>
  </si>
  <si>
    <t>Total CASH</t>
  </si>
  <si>
    <t>NONCASH Cost</t>
  </si>
  <si>
    <t>Total NONCASH</t>
  </si>
  <si>
    <t>TOTALS</t>
  </si>
  <si>
    <t>Vehicle Name</t>
  </si>
  <si>
    <t xml:space="preserve">Repair Factors   </t>
  </si>
  <si>
    <t>PREHARVEST</t>
  </si>
  <si>
    <t>Total PREHARVEST</t>
  </si>
  <si>
    <t>Machine &amp; Equipment Deprec. &amp; Interest</t>
  </si>
  <si>
    <t xml:space="preserve"> </t>
  </si>
  <si>
    <t>General Overhead</t>
  </si>
  <si>
    <t>South Central Region</t>
  </si>
  <si>
    <t>Carrot Seed, $/acre (20 acres)</t>
  </si>
  <si>
    <t>Carrot Seed</t>
  </si>
  <si>
    <t>lb</t>
  </si>
  <si>
    <t>Burn Wheat Stubble</t>
  </si>
  <si>
    <t>Irrigate (sprinkler)</t>
  </si>
  <si>
    <t>Chisel</t>
  </si>
  <si>
    <t>Fertilize/Annual Grass Broadleaf Control</t>
  </si>
  <si>
    <t>Cultimulch</t>
  </si>
  <si>
    <t>Bed Up</t>
  </si>
  <si>
    <t>Plant</t>
  </si>
  <si>
    <t>Cultivate</t>
  </si>
  <si>
    <t>Grass Control</t>
  </si>
  <si>
    <t>Weed Control (2x)</t>
  </si>
  <si>
    <t>Cutworm Control</t>
  </si>
  <si>
    <t>material</t>
  </si>
  <si>
    <t>Replant</t>
  </si>
  <si>
    <t>Thinning</t>
  </si>
  <si>
    <t>Weeding</t>
  </si>
  <si>
    <t>Fertilizer</t>
  </si>
  <si>
    <t>Fungicide/Insecticide Application</t>
  </si>
  <si>
    <t>Alternaria Control</t>
  </si>
  <si>
    <t>Irrigate (flood)</t>
  </si>
  <si>
    <t>Bee Pollinators</t>
  </si>
  <si>
    <t>Lygus Control</t>
  </si>
  <si>
    <t>Roll Male Pollinator Rows</t>
  </si>
  <si>
    <t>Swath</t>
  </si>
  <si>
    <t>Haul</t>
  </si>
  <si>
    <t>Land</t>
  </si>
  <si>
    <t>Sprinkler System-Interest &amp; Depreciation</t>
  </si>
  <si>
    <t>Siphon Tube-Interest &amp; Depreciation</t>
  </si>
  <si>
    <t>Burn Permit</t>
  </si>
  <si>
    <t>Water</t>
  </si>
  <si>
    <t>16-16-16</t>
  </si>
  <si>
    <t>Herbicide</t>
  </si>
  <si>
    <t>Custom Application</t>
  </si>
  <si>
    <t>Planter Rental</t>
  </si>
  <si>
    <t>Sticker</t>
  </si>
  <si>
    <t>Ann. Grass/Broadleaf</t>
  </si>
  <si>
    <t>Insecticide</t>
  </si>
  <si>
    <t>26-9-0-6</t>
  </si>
  <si>
    <t>Sidedress Rental</t>
  </si>
  <si>
    <t>Lygus Control Mats.</t>
  </si>
  <si>
    <t>Custom Air Applic.</t>
  </si>
  <si>
    <t>Fungicide</t>
  </si>
  <si>
    <t>Bees</t>
  </si>
  <si>
    <t>Irrig/Elect/Rep/Maint</t>
  </si>
  <si>
    <t>Bact. Blight Control Materials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</si>
</sst>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_)"/>
    <numFmt numFmtId="167" formatCode="0.000_)"/>
    <numFmt numFmtId="168" formatCode="0.00000"/>
    <numFmt numFmtId="169" formatCode="00000"/>
    <numFmt numFmtId="170" formatCode="0.00000000"/>
    <numFmt numFmtId="171" formatCode="0.000000000000000000"/>
    <numFmt numFmtId="172" formatCode="0.0"/>
    <numFmt numFmtId="173" formatCode="&quot;$&quot;#,##0.00"/>
  </numFmts>
  <fonts count="23">
    <font>
      <sz val="10"/>
      <name val="Arial"/>
      <family val="0"/>
    </font>
    <font>
      <sz val="10"/>
      <color indexed="12"/>
      <name val="Arial"/>
      <family val="0"/>
    </font>
    <font>
      <sz val="10"/>
      <color indexed="10"/>
      <name val="Arial"/>
      <family val="2"/>
    </font>
    <font>
      <sz val="10"/>
      <color indexed="53"/>
      <name val="Arial"/>
      <family val="2"/>
    </font>
    <font>
      <sz val="10"/>
      <color indexed="8"/>
      <name val="Arial"/>
      <family val="2"/>
    </font>
    <font>
      <sz val="10"/>
      <color indexed="9"/>
      <name val="Arial"/>
      <family val="2"/>
    </font>
    <font>
      <sz val="10"/>
      <color indexed="42"/>
      <name val="Arial"/>
      <family val="2"/>
    </font>
    <font>
      <i/>
      <sz val="10"/>
      <color indexed="9"/>
      <name val="Arial"/>
      <family val="2"/>
    </font>
    <font>
      <sz val="7"/>
      <name val="Tahoma"/>
      <family val="0"/>
    </font>
    <font>
      <u val="single"/>
      <sz val="10"/>
      <color indexed="12"/>
      <name val="Arial"/>
      <family val="0"/>
    </font>
    <font>
      <b/>
      <sz val="10"/>
      <color indexed="8"/>
      <name val="Arial"/>
      <family val="2"/>
    </font>
    <font>
      <i/>
      <sz val="8"/>
      <color indexed="9"/>
      <name val="Arial"/>
      <family val="2"/>
    </font>
    <font>
      <sz val="10"/>
      <color indexed="57"/>
      <name val="Arial"/>
      <family val="2"/>
    </font>
    <font>
      <sz val="10"/>
      <color indexed="46"/>
      <name val="Arial"/>
      <family val="2"/>
    </font>
    <font>
      <sz val="10"/>
      <name val="Tahoma"/>
      <family val="0"/>
    </font>
    <font>
      <sz val="8"/>
      <name val="Tahoma"/>
      <family val="0"/>
    </font>
    <font>
      <i/>
      <sz val="10"/>
      <color indexed="42"/>
      <name val="Arial"/>
      <family val="2"/>
    </font>
    <font>
      <b/>
      <sz val="10"/>
      <color indexed="9"/>
      <name val="Arial"/>
      <family val="2"/>
    </font>
    <font>
      <sz val="12"/>
      <color indexed="9"/>
      <name val="Arial"/>
      <family val="2"/>
    </font>
    <font>
      <b/>
      <sz val="10"/>
      <name val="Arial"/>
      <family val="2"/>
    </font>
    <font>
      <b/>
      <sz val="10"/>
      <name val="Tahoma"/>
      <family val="2"/>
    </font>
    <font>
      <b/>
      <sz val="8"/>
      <name val="Tahoma"/>
      <family val="2"/>
    </font>
    <font>
      <b/>
      <sz val="8"/>
      <name val="Arial"/>
      <family val="2"/>
    </font>
  </fonts>
  <fills count="11">
    <fill>
      <patternFill/>
    </fill>
    <fill>
      <patternFill patternType="gray125"/>
    </fill>
    <fill>
      <patternFill patternType="solid">
        <fgColor indexed="42"/>
        <bgColor indexed="64"/>
      </patternFill>
    </fill>
    <fill>
      <patternFill patternType="solid">
        <fgColor indexed="12"/>
        <bgColor indexed="64"/>
      </patternFill>
    </fill>
    <fill>
      <patternFill patternType="solid">
        <fgColor indexed="8"/>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52"/>
        <bgColor indexed="64"/>
      </patternFill>
    </fill>
    <fill>
      <patternFill patternType="solid">
        <fgColor indexed="51"/>
        <bgColor indexed="64"/>
      </patternFill>
    </fill>
    <fill>
      <patternFill patternType="solid">
        <fgColor indexed="18"/>
        <bgColor indexed="64"/>
      </patternFill>
    </fill>
  </fills>
  <borders count="14">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style="double"/>
      <right>
        <color indexed="63"/>
      </right>
      <top style="thin"/>
      <bottom style="thin"/>
    </border>
    <border>
      <left style="double"/>
      <right>
        <color indexed="63"/>
      </right>
      <top>
        <color indexed="63"/>
      </top>
      <bottom>
        <color indexed="63"/>
      </bottom>
    </border>
    <border>
      <left style="thin"/>
      <right>
        <color indexed="63"/>
      </right>
      <top style="double"/>
      <bottom style="thin"/>
    </border>
    <border>
      <left>
        <color indexed="63"/>
      </left>
      <right>
        <color indexed="63"/>
      </right>
      <top style="double"/>
      <bottom style="thin"/>
    </border>
    <border>
      <left style="double"/>
      <right>
        <color indexed="63"/>
      </right>
      <top style="double"/>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style="thin"/>
    </border>
  </borders>
  <cellStyleXfs count="23">
    <xf numFmtId="0" fontId="0" fillId="0" borderId="0">
      <alignment/>
      <protection hidden="1"/>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Protection="0">
      <alignment/>
    </xf>
    <xf numFmtId="0" fontId="9" fillId="0" borderId="0" applyNumberFormat="0" applyFill="0" applyBorder="0" applyAlignment="0" applyProtection="0"/>
    <xf numFmtId="2" fontId="0" fillId="0" borderId="0">
      <alignment/>
      <protection/>
    </xf>
    <xf numFmtId="9" fontId="0" fillId="0" borderId="0" applyFont="0" applyFill="0" applyBorder="0" applyAlignment="0" applyProtection="0"/>
  </cellStyleXfs>
  <cellXfs count="192">
    <xf numFmtId="0" fontId="0" fillId="0" borderId="0" xfId="0" applyAlignment="1">
      <alignment/>
    </xf>
    <xf numFmtId="0" fontId="0" fillId="2" borderId="0" xfId="0" applyFill="1" applyAlignment="1">
      <alignment/>
    </xf>
    <xf numFmtId="164" fontId="0" fillId="2" borderId="0" xfId="0" applyNumberFormat="1" applyFill="1" applyAlignment="1" applyProtection="1">
      <alignment/>
      <protection hidden="1"/>
    </xf>
    <xf numFmtId="0" fontId="1" fillId="2" borderId="0" xfId="0" applyFont="1" applyFill="1" applyAlignment="1" applyProtection="1">
      <alignment/>
      <protection hidden="1"/>
    </xf>
    <xf numFmtId="0" fontId="0" fillId="2" borderId="0" xfId="0" applyFill="1" applyAlignment="1" applyProtection="1">
      <alignment/>
      <protection hidden="1"/>
    </xf>
    <xf numFmtId="164" fontId="4" fillId="2" borderId="0" xfId="0" applyNumberFormat="1" applyFont="1" applyFill="1" applyAlignment="1" applyProtection="1">
      <alignment/>
      <protection hidden="1"/>
    </xf>
    <xf numFmtId="0" fontId="1" fillId="2" borderId="0" xfId="0" applyFont="1" applyFill="1" applyAlignment="1" applyProtection="1">
      <alignment/>
      <protection hidden="1" locked="0"/>
    </xf>
    <xf numFmtId="0" fontId="4" fillId="2" borderId="0" xfId="0" applyFont="1" applyFill="1" applyAlignment="1" applyProtection="1">
      <alignment/>
      <protection hidden="1"/>
    </xf>
    <xf numFmtId="2" fontId="0" fillId="2" borderId="0" xfId="0" applyNumberFormat="1" applyFill="1" applyAlignment="1" applyProtection="1">
      <alignment/>
      <protection hidden="1"/>
    </xf>
    <xf numFmtId="0" fontId="1" fillId="2" borderId="0" xfId="0" applyFont="1" applyFill="1" applyAlignment="1" applyProtection="1">
      <alignment/>
      <protection locked="0"/>
    </xf>
    <xf numFmtId="2" fontId="1" fillId="2" borderId="0" xfId="0" applyNumberFormat="1" applyFont="1" applyFill="1" applyAlignment="1" applyProtection="1">
      <alignment/>
      <protection locked="0"/>
    </xf>
    <xf numFmtId="2" fontId="1" fillId="2" borderId="0" xfId="0" applyNumberFormat="1" applyFont="1" applyFill="1" applyAlignment="1" applyProtection="1">
      <alignment/>
      <protection locked="0"/>
    </xf>
    <xf numFmtId="2" fontId="2" fillId="2" borderId="0" xfId="0" applyNumberFormat="1" applyFont="1" applyFill="1" applyAlignment="1" applyProtection="1">
      <alignment/>
      <protection hidden="1"/>
    </xf>
    <xf numFmtId="2" fontId="1" fillId="2" borderId="0" xfId="0" applyNumberFormat="1" applyFont="1" applyFill="1" applyAlignment="1" applyProtection="1">
      <alignment/>
      <protection hidden="1"/>
    </xf>
    <xf numFmtId="0" fontId="5" fillId="3" borderId="0" xfId="0" applyFont="1" applyFill="1" applyBorder="1" applyAlignment="1" applyProtection="1">
      <alignment horizontal="right"/>
      <protection hidden="1"/>
    </xf>
    <xf numFmtId="0" fontId="7" fillId="3" borderId="0" xfId="0" applyFont="1" applyFill="1" applyAlignment="1" applyProtection="1">
      <alignment horizontal="right"/>
      <protection hidden="1"/>
    </xf>
    <xf numFmtId="0" fontId="1" fillId="2" borderId="0" xfId="0" applyFont="1" applyFill="1" applyAlignment="1" applyProtection="1">
      <alignment horizontal="right"/>
      <protection locked="0"/>
    </xf>
    <xf numFmtId="2" fontId="4" fillId="2" borderId="0" xfId="0" applyNumberFormat="1" applyFont="1" applyFill="1" applyAlignment="1" applyProtection="1">
      <alignment/>
      <protection hidden="1"/>
    </xf>
    <xf numFmtId="164" fontId="1" fillId="2" borderId="0" xfId="0" applyNumberFormat="1" applyFont="1" applyFill="1" applyAlignment="1" applyProtection="1">
      <alignment/>
      <protection hidden="1"/>
    </xf>
    <xf numFmtId="164" fontId="2" fillId="2" borderId="0" xfId="0" applyNumberFormat="1" applyFont="1" applyFill="1" applyAlignment="1" applyProtection="1">
      <alignment/>
      <protection hidden="1"/>
    </xf>
    <xf numFmtId="0" fontId="0" fillId="4" borderId="0" xfId="0" applyFill="1" applyAlignment="1">
      <alignment/>
    </xf>
    <xf numFmtId="0" fontId="5" fillId="3" borderId="0" xfId="0" applyFont="1" applyFill="1" applyAlignment="1">
      <alignment/>
    </xf>
    <xf numFmtId="0" fontId="1" fillId="2" borderId="1" xfId="0" applyFont="1" applyFill="1" applyBorder="1" applyAlignment="1" applyProtection="1">
      <alignment/>
      <protection locked="0"/>
    </xf>
    <xf numFmtId="0" fontId="1" fillId="2" borderId="1" xfId="0" applyFont="1" applyFill="1" applyBorder="1" applyAlignment="1" applyProtection="1">
      <alignment horizontal="right"/>
      <protection locked="0"/>
    </xf>
    <xf numFmtId="0" fontId="1" fillId="2" borderId="0" xfId="0" applyNumberFormat="1" applyFont="1" applyFill="1" applyAlignment="1" applyProtection="1">
      <alignment/>
      <protection locked="0"/>
    </xf>
    <xf numFmtId="0" fontId="4" fillId="4" borderId="0" xfId="0" applyFont="1" applyFill="1" applyBorder="1" applyAlignment="1" applyProtection="1">
      <alignment horizontal="right"/>
      <protection hidden="1"/>
    </xf>
    <xf numFmtId="0" fontId="4" fillId="4" borderId="0" xfId="0" applyFont="1" applyFill="1" applyBorder="1" applyAlignment="1" applyProtection="1">
      <alignment/>
      <protection hidden="1"/>
    </xf>
    <xf numFmtId="0" fontId="5" fillId="3" borderId="1" xfId="0" applyFont="1" applyFill="1" applyBorder="1" applyAlignment="1" applyProtection="1">
      <alignment horizontal="right"/>
      <protection hidden="1"/>
    </xf>
    <xf numFmtId="0" fontId="7" fillId="3" borderId="1" xfId="0" applyFont="1" applyFill="1" applyBorder="1" applyAlignment="1" applyProtection="1">
      <alignment horizontal="right"/>
      <protection hidden="1"/>
    </xf>
    <xf numFmtId="164" fontId="4" fillId="2" borderId="0" xfId="0" applyNumberFormat="1" applyFont="1" applyFill="1" applyAlignment="1" applyProtection="1">
      <alignment horizontal="right"/>
      <protection hidden="1"/>
    </xf>
    <xf numFmtId="0" fontId="1" fillId="2" borderId="0" xfId="0" applyFont="1" applyFill="1" applyAlignment="1" applyProtection="1">
      <alignment horizontal="right"/>
      <protection hidden="1" locked="0"/>
    </xf>
    <xf numFmtId="0" fontId="4" fillId="4" borderId="0" xfId="0" applyFont="1" applyFill="1" applyBorder="1" applyAlignment="1" applyProtection="1">
      <alignment/>
      <protection hidden="1"/>
    </xf>
    <xf numFmtId="0" fontId="4" fillId="4" borderId="0" xfId="0" applyFont="1" applyFill="1" applyAlignment="1" applyProtection="1">
      <alignment/>
      <protection hidden="1"/>
    </xf>
    <xf numFmtId="0" fontId="4" fillId="4" borderId="0" xfId="0" applyNumberFormat="1" applyFont="1" applyFill="1" applyBorder="1" applyAlignment="1" applyProtection="1">
      <alignment/>
      <protection hidden="1"/>
    </xf>
    <xf numFmtId="0" fontId="10" fillId="2" borderId="0" xfId="0" applyFont="1" applyFill="1" applyAlignment="1" applyProtection="1">
      <alignment/>
      <protection locked="0"/>
    </xf>
    <xf numFmtId="0" fontId="5" fillId="3" borderId="0" xfId="0" applyFont="1" applyFill="1" applyAlignment="1" applyProtection="1">
      <alignment horizontal="right"/>
      <protection hidden="1"/>
    </xf>
    <xf numFmtId="0" fontId="6" fillId="3" borderId="0" xfId="0" applyFont="1" applyFill="1" applyAlignment="1" applyProtection="1">
      <alignment horizontal="right"/>
      <protection hidden="1"/>
    </xf>
    <xf numFmtId="0" fontId="16" fillId="3" borderId="0" xfId="0" applyFont="1" applyFill="1" applyAlignment="1" applyProtection="1">
      <alignment horizontal="right"/>
      <protection hidden="1"/>
    </xf>
    <xf numFmtId="0" fontId="11" fillId="3" borderId="0" xfId="0" applyFont="1" applyFill="1" applyAlignment="1" applyProtection="1">
      <alignment horizontal="right"/>
      <protection hidden="1"/>
    </xf>
    <xf numFmtId="0" fontId="4" fillId="5" borderId="0" xfId="0" applyFont="1" applyFill="1" applyAlignment="1" applyProtection="1">
      <alignment/>
      <protection hidden="1" locked="0"/>
    </xf>
    <xf numFmtId="0" fontId="4" fillId="2" borderId="0" xfId="0" applyFont="1" applyFill="1" applyAlignment="1" applyProtection="1">
      <alignment/>
      <protection locked="0"/>
    </xf>
    <xf numFmtId="166" fontId="1" fillId="2" borderId="0" xfId="0" applyNumberFormat="1" applyFont="1" applyFill="1" applyAlignment="1" applyProtection="1">
      <alignment/>
      <protection locked="0"/>
    </xf>
    <xf numFmtId="172" fontId="1" fillId="2" borderId="0" xfId="0" applyNumberFormat="1" applyFont="1" applyFill="1" applyAlignment="1" applyProtection="1">
      <alignment/>
      <protection locked="0"/>
    </xf>
    <xf numFmtId="2" fontId="4" fillId="2" borderId="0" xfId="0" applyNumberFormat="1" applyFont="1" applyFill="1" applyAlignment="1" applyProtection="1">
      <alignment horizontal="right"/>
      <protection hidden="1"/>
    </xf>
    <xf numFmtId="0" fontId="4" fillId="3" borderId="0" xfId="0" applyFont="1" applyFill="1" applyBorder="1" applyAlignment="1" applyProtection="1">
      <alignment/>
      <protection hidden="1"/>
    </xf>
    <xf numFmtId="0" fontId="4" fillId="3" borderId="0" xfId="0" applyFont="1" applyFill="1" applyAlignment="1" applyProtection="1">
      <alignment/>
      <protection hidden="1"/>
    </xf>
    <xf numFmtId="0" fontId="4" fillId="2" borderId="0" xfId="0" applyFont="1" applyFill="1" applyAlignment="1" applyProtection="1">
      <alignment/>
      <protection locked="0"/>
    </xf>
    <xf numFmtId="0" fontId="18" fillId="3" borderId="0" xfId="0" applyFont="1" applyFill="1" applyAlignment="1" applyProtection="1">
      <alignment/>
      <protection locked="0"/>
    </xf>
    <xf numFmtId="0" fontId="12" fillId="3" borderId="0" xfId="0" applyFont="1" applyFill="1" applyAlignment="1" applyProtection="1">
      <alignment/>
      <protection locked="0"/>
    </xf>
    <xf numFmtId="0" fontId="12" fillId="3" borderId="0" xfId="0" applyFont="1" applyFill="1" applyAlignment="1" applyProtection="1">
      <alignment/>
      <protection hidden="1"/>
    </xf>
    <xf numFmtId="0" fontId="5" fillId="3" borderId="0" xfId="0" applyFont="1" applyFill="1" applyAlignment="1" applyProtection="1">
      <alignment/>
      <protection locked="0"/>
    </xf>
    <xf numFmtId="0" fontId="13" fillId="3" borderId="0" xfId="0" applyFont="1" applyFill="1" applyAlignment="1" applyProtection="1">
      <alignment/>
      <protection locked="0"/>
    </xf>
    <xf numFmtId="0" fontId="12" fillId="3" borderId="2" xfId="0" applyFont="1" applyFill="1" applyBorder="1" applyAlignment="1" applyProtection="1">
      <alignment/>
      <protection locked="0"/>
    </xf>
    <xf numFmtId="0" fontId="12" fillId="3" borderId="2" xfId="0" applyFont="1" applyFill="1" applyBorder="1" applyAlignment="1" applyProtection="1">
      <alignment/>
      <protection hidden="1"/>
    </xf>
    <xf numFmtId="0" fontId="19" fillId="2" borderId="2" xfId="0" applyFont="1" applyFill="1" applyBorder="1" applyAlignment="1" applyProtection="1">
      <alignment/>
      <protection hidden="1"/>
    </xf>
    <xf numFmtId="0" fontId="0" fillId="2" borderId="2" xfId="0" applyFont="1" applyFill="1" applyBorder="1" applyAlignment="1" applyProtection="1">
      <alignment/>
      <protection hidden="1"/>
    </xf>
    <xf numFmtId="0" fontId="0" fillId="2" borderId="2" xfId="0" applyFill="1" applyBorder="1" applyAlignment="1" applyProtection="1">
      <alignment/>
      <protection hidden="1"/>
    </xf>
    <xf numFmtId="0" fontId="3" fillId="3" borderId="2" xfId="0" applyFont="1" applyFill="1" applyBorder="1" applyAlignment="1" applyProtection="1">
      <alignment/>
      <protection hidden="1"/>
    </xf>
    <xf numFmtId="0" fontId="0" fillId="3" borderId="2" xfId="0" applyFill="1" applyBorder="1" applyAlignment="1" applyProtection="1">
      <alignment/>
      <protection hidden="1"/>
    </xf>
    <xf numFmtId="0" fontId="5" fillId="3" borderId="2" xfId="0" applyFont="1" applyFill="1" applyBorder="1" applyAlignment="1" applyProtection="1">
      <alignment horizontal="right"/>
      <protection hidden="1"/>
    </xf>
    <xf numFmtId="0" fontId="0" fillId="6" borderId="3" xfId="0" applyFill="1" applyBorder="1" applyAlignment="1" applyProtection="1">
      <alignment/>
      <protection locked="0"/>
    </xf>
    <xf numFmtId="2" fontId="19" fillId="7" borderId="3" xfId="19" applyNumberFormat="1" applyFont="1" applyFill="1" applyBorder="1" applyProtection="1">
      <alignment/>
      <protection hidden="1"/>
    </xf>
    <xf numFmtId="0" fontId="19" fillId="8" borderId="2" xfId="0" applyFont="1" applyFill="1" applyBorder="1" applyAlignment="1" applyProtection="1">
      <alignment/>
      <protection hidden="1"/>
    </xf>
    <xf numFmtId="0" fontId="0" fillId="8" borderId="2" xfId="0" applyFill="1" applyBorder="1" applyAlignment="1" applyProtection="1">
      <alignment/>
      <protection hidden="1"/>
    </xf>
    <xf numFmtId="2" fontId="19" fillId="8" borderId="2" xfId="0" applyNumberFormat="1" applyFont="1" applyFill="1" applyBorder="1" applyAlignment="1" applyProtection="1">
      <alignment/>
      <protection hidden="1"/>
    </xf>
    <xf numFmtId="0" fontId="19" fillId="9" borderId="3" xfId="0" applyFont="1" applyFill="1" applyBorder="1" applyAlignment="1" applyProtection="1">
      <alignment/>
      <protection hidden="1" locked="0"/>
    </xf>
    <xf numFmtId="0" fontId="19" fillId="9" borderId="3" xfId="0" applyFont="1" applyFill="1" applyBorder="1" applyAlignment="1" applyProtection="1">
      <alignment horizontal="right"/>
      <protection hidden="1" locked="0"/>
    </xf>
    <xf numFmtId="0" fontId="19" fillId="9" borderId="3" xfId="0" applyFont="1" applyFill="1" applyBorder="1" applyAlignment="1" applyProtection="1">
      <alignment horizontal="right"/>
      <protection hidden="1"/>
    </xf>
    <xf numFmtId="0" fontId="19" fillId="9" borderId="4" xfId="0" applyFont="1" applyFill="1" applyBorder="1" applyAlignment="1" applyProtection="1">
      <alignment horizontal="right"/>
      <protection hidden="1"/>
    </xf>
    <xf numFmtId="2" fontId="19" fillId="9" borderId="3" xfId="0" applyNumberFormat="1" applyFont="1" applyFill="1" applyBorder="1" applyAlignment="1" applyProtection="1">
      <alignment horizontal="right"/>
      <protection hidden="1"/>
    </xf>
    <xf numFmtId="2" fontId="19" fillId="9" borderId="3" xfId="0" applyNumberFormat="1" applyFont="1" applyFill="1" applyBorder="1" applyAlignment="1" applyProtection="1">
      <alignment/>
      <protection hidden="1"/>
    </xf>
    <xf numFmtId="2" fontId="1" fillId="9" borderId="3"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2" fontId="10" fillId="7" borderId="1" xfId="0" applyNumberFormat="1" applyFont="1" applyFill="1" applyBorder="1" applyAlignment="1" applyProtection="1">
      <alignment/>
      <protection hidden="1"/>
    </xf>
    <xf numFmtId="2" fontId="10" fillId="7" borderId="0" xfId="0" applyNumberFormat="1" applyFont="1" applyFill="1" applyBorder="1" applyAlignment="1" applyProtection="1">
      <alignment/>
      <protection hidden="1"/>
    </xf>
    <xf numFmtId="2" fontId="0" fillId="9" borderId="2"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locked="0"/>
    </xf>
    <xf numFmtId="0" fontId="10" fillId="8" borderId="2" xfId="0" applyFont="1" applyFill="1" applyBorder="1" applyAlignment="1" applyProtection="1">
      <alignment/>
      <protection hidden="1"/>
    </xf>
    <xf numFmtId="164" fontId="2" fillId="8" borderId="2" xfId="0" applyNumberFormat="1" applyFont="1" applyFill="1" applyBorder="1" applyAlignment="1" applyProtection="1">
      <alignment/>
      <protection hidden="1"/>
    </xf>
    <xf numFmtId="164" fontId="1" fillId="8" borderId="2" xfId="0" applyNumberFormat="1" applyFont="1" applyFill="1" applyBorder="1" applyAlignment="1" applyProtection="1">
      <alignment/>
      <protection hidden="1"/>
    </xf>
    <xf numFmtId="2" fontId="1" fillId="8" borderId="2" xfId="0" applyNumberFormat="1" applyFont="1" applyFill="1" applyBorder="1" applyAlignment="1" applyProtection="1">
      <alignment/>
      <protection hidden="1"/>
    </xf>
    <xf numFmtId="2" fontId="2" fillId="8" borderId="5" xfId="0" applyNumberFormat="1" applyFont="1" applyFill="1" applyBorder="1" applyAlignment="1" applyProtection="1">
      <alignment/>
      <protection hidden="1"/>
    </xf>
    <xf numFmtId="2" fontId="10" fillId="8" borderId="2" xfId="0" applyNumberFormat="1" applyFont="1" applyFill="1" applyBorder="1" applyAlignment="1" applyProtection="1">
      <alignment/>
      <protection hidden="1"/>
    </xf>
    <xf numFmtId="0" fontId="10" fillId="2" borderId="0" xfId="0" applyFont="1" applyFill="1" applyAlignment="1" applyProtection="1">
      <alignment/>
      <protection hidden="1"/>
    </xf>
    <xf numFmtId="2" fontId="10" fillId="2" borderId="0" xfId="0" applyNumberFormat="1" applyFont="1" applyFill="1" applyAlignment="1" applyProtection="1">
      <alignment/>
      <protection hidden="1"/>
    </xf>
    <xf numFmtId="0" fontId="19" fillId="2" borderId="0" xfId="0" applyFont="1" applyFill="1" applyAlignment="1" applyProtection="1">
      <alignment/>
      <protection hidden="1"/>
    </xf>
    <xf numFmtId="0" fontId="1" fillId="3" borderId="2" xfId="0" applyFont="1" applyFill="1" applyBorder="1" applyAlignment="1" applyProtection="1">
      <alignment/>
      <protection hidden="1"/>
    </xf>
    <xf numFmtId="2" fontId="5" fillId="3" borderId="2" xfId="0" applyNumberFormat="1" applyFont="1" applyFill="1" applyBorder="1" applyAlignment="1" applyProtection="1">
      <alignment/>
      <protection hidden="1"/>
    </xf>
    <xf numFmtId="0" fontId="5" fillId="3" borderId="2" xfId="0" applyFont="1" applyFill="1" applyBorder="1" applyAlignment="1" applyProtection="1">
      <alignment/>
      <protection hidden="1"/>
    </xf>
    <xf numFmtId="2" fontId="0" fillId="2" borderId="0" xfId="0" applyNumberFormat="1" applyFont="1" applyFill="1" applyAlignment="1" applyProtection="1">
      <alignment/>
      <protection locked="0"/>
    </xf>
    <xf numFmtId="0" fontId="1" fillId="8" borderId="2" xfId="0" applyFont="1" applyFill="1" applyBorder="1" applyAlignment="1" applyProtection="1">
      <alignment/>
      <protection hidden="1"/>
    </xf>
    <xf numFmtId="2" fontId="19" fillId="8" borderId="5" xfId="0" applyNumberFormat="1" applyFont="1" applyFill="1" applyBorder="1" applyAlignment="1" applyProtection="1">
      <alignment/>
      <protection hidden="1"/>
    </xf>
    <xf numFmtId="0" fontId="0" fillId="6" borderId="5" xfId="0" applyFont="1" applyFill="1" applyBorder="1" applyAlignment="1" applyProtection="1">
      <alignment/>
      <protection hidden="1"/>
    </xf>
    <xf numFmtId="0" fontId="5" fillId="6" borderId="2" xfId="0" applyFont="1" applyFill="1" applyBorder="1" applyAlignment="1" applyProtection="1">
      <alignment/>
      <protection hidden="1"/>
    </xf>
    <xf numFmtId="2" fontId="0" fillId="9" borderId="6" xfId="0" applyNumberFormat="1" applyFont="1" applyFill="1" applyBorder="1" applyAlignment="1" applyProtection="1">
      <alignment/>
      <protection hidden="1"/>
    </xf>
    <xf numFmtId="0" fontId="0" fillId="4" borderId="0" xfId="0" applyFill="1" applyAlignment="1" applyProtection="1">
      <alignment/>
      <protection hidden="1"/>
    </xf>
    <xf numFmtId="0" fontId="0" fillId="6" borderId="1" xfId="0" applyFont="1" applyFill="1" applyBorder="1" applyAlignment="1" applyProtection="1">
      <alignment/>
      <protection hidden="1"/>
    </xf>
    <xf numFmtId="0" fontId="5" fillId="6" borderId="0" xfId="0" applyFont="1" applyFill="1" applyAlignment="1" applyProtection="1">
      <alignment/>
      <protection hidden="1"/>
    </xf>
    <xf numFmtId="2" fontId="0" fillId="9" borderId="7" xfId="0" applyNumberFormat="1" applyFont="1" applyFill="1" applyBorder="1" applyAlignment="1" applyProtection="1">
      <alignment/>
      <protection hidden="1"/>
    </xf>
    <xf numFmtId="0" fontId="0" fillId="6" borderId="4" xfId="0" applyFont="1" applyFill="1" applyBorder="1" applyAlignment="1" applyProtection="1">
      <alignment/>
      <protection hidden="1"/>
    </xf>
    <xf numFmtId="164" fontId="5" fillId="6" borderId="3" xfId="0" applyNumberFormat="1" applyFont="1" applyFill="1" applyBorder="1" applyAlignment="1" applyProtection="1">
      <alignment/>
      <protection hidden="1"/>
    </xf>
    <xf numFmtId="164" fontId="0" fillId="9" borderId="6" xfId="0" applyNumberFormat="1" applyFont="1" applyFill="1" applyBorder="1" applyAlignment="1" applyProtection="1">
      <alignment/>
      <protection hidden="1"/>
    </xf>
    <xf numFmtId="164" fontId="0" fillId="4" borderId="0" xfId="0" applyNumberFormat="1" applyFill="1" applyAlignment="1" applyProtection="1">
      <alignment/>
      <protection hidden="1"/>
    </xf>
    <xf numFmtId="164" fontId="0" fillId="9" borderId="7" xfId="0" applyNumberFormat="1" applyFont="1" applyFill="1" applyBorder="1" applyAlignment="1" applyProtection="1">
      <alignment/>
      <protection hidden="1"/>
    </xf>
    <xf numFmtId="0" fontId="0" fillId="2" borderId="8" xfId="0" applyFont="1" applyFill="1" applyBorder="1" applyAlignment="1" applyProtection="1">
      <alignment/>
      <protection hidden="1"/>
    </xf>
    <xf numFmtId="0" fontId="5" fillId="2" borderId="9" xfId="0" applyFont="1" applyFill="1" applyBorder="1" applyAlignment="1" applyProtection="1">
      <alignment/>
      <protection hidden="1"/>
    </xf>
    <xf numFmtId="2" fontId="0" fillId="7" borderId="10" xfId="0" applyNumberFormat="1" applyFont="1" applyFill="1" applyBorder="1" applyAlignment="1" applyProtection="1">
      <alignment/>
      <protection hidden="1"/>
    </xf>
    <xf numFmtId="0" fontId="2" fillId="4" borderId="0" xfId="0" applyFont="1" applyFill="1" applyAlignment="1" applyProtection="1">
      <alignment/>
      <protection hidden="1"/>
    </xf>
    <xf numFmtId="0" fontId="0" fillId="2" borderId="1" xfId="0" applyFont="1" applyFill="1" applyBorder="1" applyAlignment="1" applyProtection="1">
      <alignment/>
      <protection hidden="1"/>
    </xf>
    <xf numFmtId="0" fontId="5" fillId="2" borderId="0" xfId="0" applyFont="1" applyFill="1" applyAlignment="1" applyProtection="1">
      <alignment/>
      <protection hidden="1"/>
    </xf>
    <xf numFmtId="2" fontId="0" fillId="7" borderId="7" xfId="0" applyNumberFormat="1" applyFont="1" applyFill="1" applyBorder="1" applyAlignment="1" applyProtection="1">
      <alignment/>
      <protection hidden="1"/>
    </xf>
    <xf numFmtId="2" fontId="19" fillId="7" borderId="1" xfId="0" applyNumberFormat="1" applyFont="1" applyFill="1" applyBorder="1" applyAlignment="1" applyProtection="1">
      <alignment/>
      <protection hidden="1"/>
    </xf>
    <xf numFmtId="0" fontId="19" fillId="9" borderId="3" xfId="0" applyFont="1" applyFill="1" applyBorder="1" applyAlignment="1" applyProtection="1">
      <alignment/>
      <protection hidden="1"/>
    </xf>
    <xf numFmtId="0" fontId="0" fillId="9" borderId="3" xfId="0" applyFill="1" applyBorder="1" applyAlignment="1" applyProtection="1">
      <alignment/>
      <protection hidden="1"/>
    </xf>
    <xf numFmtId="164" fontId="0" fillId="9" borderId="3" xfId="0" applyNumberFormat="1" applyFill="1" applyBorder="1" applyAlignment="1" applyProtection="1">
      <alignment/>
      <protection hidden="1"/>
    </xf>
    <xf numFmtId="0" fontId="1" fillId="6" borderId="3" xfId="0" applyFont="1" applyFill="1" applyBorder="1" applyAlignment="1" applyProtection="1">
      <alignment horizontal="left" indent="1"/>
      <protection locked="0"/>
    </xf>
    <xf numFmtId="2" fontId="1" fillId="2" borderId="3" xfId="21" applyFont="1" applyFill="1" applyBorder="1" applyProtection="1">
      <alignment/>
      <protection locked="0"/>
    </xf>
    <xf numFmtId="0" fontId="1" fillId="2" borderId="3" xfId="0" applyFont="1" applyFill="1" applyBorder="1" applyAlignment="1" applyProtection="1">
      <alignment horizontal="right"/>
      <protection locked="0"/>
    </xf>
    <xf numFmtId="0" fontId="1" fillId="6" borderId="0" xfId="0" applyFont="1" applyFill="1" applyAlignment="1" applyProtection="1">
      <alignment horizontal="left" indent="1"/>
      <protection hidden="1" locked="0"/>
    </xf>
    <xf numFmtId="0" fontId="0" fillId="6" borderId="0" xfId="0" applyFill="1" applyAlignment="1" applyProtection="1">
      <alignment/>
      <protection hidden="1"/>
    </xf>
    <xf numFmtId="2" fontId="10" fillId="7" borderId="1" xfId="0" applyNumberFormat="1" applyFont="1" applyFill="1" applyBorder="1" applyAlignment="1" applyProtection="1">
      <alignment/>
      <protection/>
    </xf>
    <xf numFmtId="0" fontId="1" fillId="9" borderId="3" xfId="0" applyFont="1" applyFill="1" applyBorder="1" applyAlignment="1" applyProtection="1">
      <alignment/>
      <protection hidden="1"/>
    </xf>
    <xf numFmtId="2" fontId="1" fillId="9" borderId="4" xfId="0" applyNumberFormat="1" applyFont="1" applyFill="1" applyBorder="1" applyAlignment="1" applyProtection="1">
      <alignment/>
      <protection hidden="1"/>
    </xf>
    <xf numFmtId="0" fontId="19" fillId="9" borderId="3" xfId="0" applyFont="1" applyFill="1" applyBorder="1" applyAlignment="1" applyProtection="1">
      <alignment horizontal="left"/>
      <protection hidden="1"/>
    </xf>
    <xf numFmtId="164" fontId="0" fillId="9" borderId="3" xfId="0" applyNumberFormat="1" applyFont="1" applyFill="1" applyBorder="1" applyAlignment="1" applyProtection="1">
      <alignment/>
      <protection hidden="1"/>
    </xf>
    <xf numFmtId="2" fontId="0" fillId="9" borderId="3" xfId="0" applyNumberFormat="1" applyFont="1" applyFill="1" applyBorder="1" applyAlignment="1" applyProtection="1">
      <alignment/>
      <protection hidden="1"/>
    </xf>
    <xf numFmtId="2" fontId="0" fillId="9" borderId="4" xfId="0" applyNumberFormat="1" applyFont="1" applyFill="1" applyBorder="1" applyAlignment="1" applyProtection="1">
      <alignment/>
      <protection hidden="1"/>
    </xf>
    <xf numFmtId="2" fontId="1" fillId="2" borderId="0" xfId="0" applyNumberFormat="1" applyFont="1" applyFill="1" applyBorder="1" applyAlignment="1" applyProtection="1">
      <alignment/>
      <protection locked="0"/>
    </xf>
    <xf numFmtId="0" fontId="19" fillId="9" borderId="3" xfId="0" applyFont="1" applyFill="1" applyBorder="1" applyAlignment="1" applyProtection="1">
      <alignment/>
      <protection locked="0"/>
    </xf>
    <xf numFmtId="164" fontId="0" fillId="9" borderId="3" xfId="0" applyNumberFormat="1" applyFont="1" applyFill="1" applyBorder="1" applyAlignment="1" applyProtection="1">
      <alignment/>
      <protection locked="0"/>
    </xf>
    <xf numFmtId="2" fontId="0" fillId="9" borderId="3" xfId="0" applyNumberFormat="1" applyFont="1" applyFill="1" applyBorder="1" applyAlignment="1" applyProtection="1">
      <alignment/>
      <protection locked="0"/>
    </xf>
    <xf numFmtId="2" fontId="19" fillId="9" borderId="4" xfId="0" applyNumberFormat="1" applyFont="1" applyFill="1" applyBorder="1" applyAlignment="1" applyProtection="1">
      <alignment/>
      <protection hidden="1"/>
    </xf>
    <xf numFmtId="0" fontId="0" fillId="2" borderId="0" xfId="0" applyFont="1" applyFill="1" applyBorder="1" applyAlignment="1" applyProtection="1">
      <alignment/>
      <protection hidden="1"/>
    </xf>
    <xf numFmtId="164" fontId="0" fillId="9" borderId="3" xfId="0" applyNumberFormat="1" applyFont="1" applyFill="1" applyBorder="1" applyAlignment="1" applyProtection="1">
      <alignment/>
      <protection/>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hidden="1"/>
    </xf>
    <xf numFmtId="164" fontId="0" fillId="9" borderId="2" xfId="0" applyNumberFormat="1" applyFont="1" applyFill="1" applyBorder="1" applyAlignment="1" applyProtection="1">
      <alignment/>
      <protection hidden="1"/>
    </xf>
    <xf numFmtId="0" fontId="0" fillId="9" borderId="2" xfId="0" applyFont="1" applyFill="1" applyBorder="1" applyAlignment="1" applyProtection="1">
      <alignment/>
      <protection hidden="1"/>
    </xf>
    <xf numFmtId="0" fontId="0" fillId="9" borderId="3" xfId="0" applyFont="1" applyFill="1" applyBorder="1" applyAlignment="1" applyProtection="1">
      <alignment/>
      <protection locked="0"/>
    </xf>
    <xf numFmtId="0" fontId="1" fillId="6" borderId="0" xfId="0" applyFont="1" applyFill="1" applyBorder="1" applyAlignment="1" applyProtection="1">
      <alignment horizontal="left" indent="1"/>
      <protection hidden="1" locked="0"/>
    </xf>
    <xf numFmtId="0" fontId="1" fillId="6" borderId="0" xfId="0" applyFont="1" applyFill="1" applyBorder="1" applyAlignment="1" applyProtection="1">
      <alignment horizontal="right"/>
      <protection hidden="1"/>
    </xf>
    <xf numFmtId="2" fontId="1" fillId="2" borderId="0" xfId="0" applyNumberFormat="1" applyFont="1" applyFill="1" applyBorder="1" applyAlignment="1" applyProtection="1">
      <alignment horizontal="right"/>
      <protection hidden="1" locked="0"/>
    </xf>
    <xf numFmtId="2" fontId="10" fillId="7"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locked="0"/>
    </xf>
    <xf numFmtId="164" fontId="1" fillId="6" borderId="0" xfId="0" applyNumberFormat="1" applyFont="1" applyFill="1" applyBorder="1" applyAlignment="1" applyProtection="1">
      <alignment/>
      <protection hidden="1"/>
    </xf>
    <xf numFmtId="2" fontId="10" fillId="7" borderId="1" xfId="0" applyNumberFormat="1" applyFont="1" applyFill="1" applyBorder="1" applyAlignment="1" applyProtection="1">
      <alignment/>
      <protection locked="0"/>
    </xf>
    <xf numFmtId="0" fontId="0" fillId="8" borderId="11" xfId="0" applyFill="1" applyBorder="1" applyAlignment="1" applyProtection="1">
      <alignment/>
      <protection hidden="1"/>
    </xf>
    <xf numFmtId="2" fontId="10" fillId="7" borderId="1" xfId="0" applyNumberFormat="1" applyFont="1" applyFill="1" applyBorder="1" applyAlignment="1" applyProtection="1">
      <alignment horizontal="right"/>
      <protection hidden="1"/>
    </xf>
    <xf numFmtId="0" fontId="17" fillId="3" borderId="0" xfId="0" applyFont="1" applyFill="1" applyBorder="1" applyAlignment="1" applyProtection="1">
      <alignment/>
      <protection hidden="1"/>
    </xf>
    <xf numFmtId="0" fontId="1" fillId="9" borderId="2" xfId="0" applyFont="1" applyFill="1" applyBorder="1" applyAlignment="1" applyProtection="1">
      <alignment horizontal="right"/>
      <protection hidden="1"/>
    </xf>
    <xf numFmtId="0" fontId="1" fillId="9" borderId="3" xfId="0" applyFont="1" applyFill="1" applyBorder="1" applyAlignment="1" applyProtection="1">
      <alignment horizontal="right"/>
      <protection hidden="1"/>
    </xf>
    <xf numFmtId="0" fontId="4" fillId="4" borderId="0" xfId="0" applyFont="1" applyFill="1" applyBorder="1" applyAlignment="1" applyProtection="1">
      <alignment horizontal="right"/>
      <protection hidden="1"/>
    </xf>
    <xf numFmtId="165" fontId="1" fillId="6" borderId="0" xfId="0" applyNumberFormat="1" applyFont="1" applyFill="1" applyAlignment="1" applyProtection="1">
      <alignment/>
      <protection locked="0"/>
    </xf>
    <xf numFmtId="0" fontId="4" fillId="6" borderId="0" xfId="0" applyFont="1" applyFill="1" applyBorder="1" applyAlignment="1" applyProtection="1">
      <alignment/>
      <protection hidden="1"/>
    </xf>
    <xf numFmtId="0" fontId="1" fillId="6" borderId="0" xfId="0" applyFont="1" applyFill="1" applyAlignment="1" applyProtection="1">
      <alignment/>
      <protection locked="0"/>
    </xf>
    <xf numFmtId="0" fontId="1" fillId="6" borderId="0" xfId="0" applyFont="1" applyFill="1" applyAlignment="1" applyProtection="1" quotePrefix="1">
      <alignment/>
      <protection locked="0"/>
    </xf>
    <xf numFmtId="0" fontId="1" fillId="6" borderId="0" xfId="0" applyNumberFormat="1" applyFont="1" applyFill="1" applyAlignment="1" applyProtection="1" quotePrefix="1">
      <alignment/>
      <protection locked="0"/>
    </xf>
    <xf numFmtId="0" fontId="1" fillId="6" borderId="0" xfId="0" applyFont="1" applyFill="1" applyAlignment="1" applyProtection="1">
      <alignment/>
      <protection hidden="1" locked="0"/>
    </xf>
    <xf numFmtId="167" fontId="1" fillId="6" borderId="0" xfId="0" applyNumberFormat="1" applyFont="1" applyFill="1" applyAlignment="1" applyProtection="1">
      <alignment/>
      <protection locked="0"/>
    </xf>
    <xf numFmtId="164" fontId="1" fillId="6" borderId="0" xfId="0" applyNumberFormat="1" applyFont="1" applyFill="1" applyAlignment="1" applyProtection="1">
      <alignment/>
      <protection locked="0"/>
    </xf>
    <xf numFmtId="164" fontId="4" fillId="6" borderId="0" xfId="0" applyNumberFormat="1" applyFont="1" applyFill="1" applyAlignment="1" applyProtection="1">
      <alignment/>
      <protection hidden="1"/>
    </xf>
    <xf numFmtId="0" fontId="5" fillId="10" borderId="0" xfId="0" applyFont="1" applyFill="1" applyBorder="1" applyAlignment="1" applyProtection="1">
      <alignment horizontal="right"/>
      <protection hidden="1"/>
    </xf>
    <xf numFmtId="0" fontId="5" fillId="3"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3" borderId="0" xfId="0" applyNumberFormat="1"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4" fillId="3" borderId="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10" borderId="0" xfId="0" applyFont="1" applyFill="1" applyBorder="1" applyAlignment="1" applyProtection="1">
      <alignment horizontal="center"/>
      <protection hidden="1"/>
    </xf>
    <xf numFmtId="0" fontId="7" fillId="3" borderId="0" xfId="0" applyNumberFormat="1" applyFont="1" applyFill="1" applyBorder="1" applyAlignment="1" applyProtection="1">
      <alignment horizontal="center"/>
      <protection hidden="1"/>
    </xf>
    <xf numFmtId="0" fontId="17" fillId="3" borderId="0" xfId="0" applyFont="1" applyFill="1" applyBorder="1" applyAlignment="1" applyProtection="1">
      <alignment horizontal="left"/>
      <protection hidden="1"/>
    </xf>
    <xf numFmtId="0" fontId="4" fillId="2" borderId="0" xfId="0" applyFont="1" applyFill="1" applyBorder="1" applyAlignment="1" applyProtection="1">
      <alignment/>
      <protection hidden="1"/>
    </xf>
    <xf numFmtId="0" fontId="4" fillId="2" borderId="0" xfId="0" applyFont="1" applyFill="1" applyBorder="1" applyAlignment="1" applyProtection="1">
      <alignment horizontal="right"/>
      <protection hidden="1"/>
    </xf>
    <xf numFmtId="0" fontId="4" fillId="2" borderId="0" xfId="0" applyNumberFormat="1" applyFont="1" applyFill="1" applyBorder="1" applyAlignment="1" applyProtection="1">
      <alignment/>
      <protection hidden="1"/>
    </xf>
    <xf numFmtId="0" fontId="4" fillId="4" borderId="0" xfId="0" applyFont="1" applyFill="1" applyBorder="1" applyAlignment="1" applyProtection="1">
      <alignment horizontal="center"/>
      <protection hidden="1"/>
    </xf>
    <xf numFmtId="2" fontId="4" fillId="6" borderId="0" xfId="0" applyNumberFormat="1" applyFont="1" applyFill="1" applyAlignment="1" applyProtection="1">
      <alignment horizontal="right"/>
      <protection hidden="1"/>
    </xf>
    <xf numFmtId="0" fontId="7" fillId="10" borderId="0" xfId="0" applyFont="1" applyFill="1" applyAlignment="1" applyProtection="1">
      <alignment horizontal="right"/>
      <protection hidden="1"/>
    </xf>
    <xf numFmtId="0" fontId="5" fillId="3" borderId="0" xfId="0" applyFont="1" applyFill="1" applyAlignment="1">
      <alignment horizontal="right"/>
    </xf>
    <xf numFmtId="2" fontId="1" fillId="6" borderId="0" xfId="0" applyNumberFormat="1" applyFont="1" applyFill="1" applyBorder="1" applyAlignment="1" applyProtection="1">
      <alignment horizontal="right"/>
      <protection hidden="1"/>
    </xf>
    <xf numFmtId="2" fontId="10" fillId="7" borderId="12" xfId="0" applyNumberFormat="1" applyFont="1" applyFill="1" applyBorder="1" applyAlignment="1" applyProtection="1">
      <alignment horizontal="right"/>
      <protection hidden="1"/>
    </xf>
    <xf numFmtId="0" fontId="1" fillId="2" borderId="13" xfId="19" applyFont="1" applyFill="1" applyBorder="1" applyProtection="1">
      <alignment/>
      <protection locked="0"/>
    </xf>
    <xf numFmtId="2" fontId="1" fillId="6" borderId="0" xfId="0" applyNumberFormat="1" applyFont="1" applyFill="1" applyBorder="1" applyAlignment="1" applyProtection="1">
      <alignment/>
      <protection hidden="1"/>
    </xf>
    <xf numFmtId="2" fontId="10" fillId="7" borderId="5" xfId="0" applyNumberFormat="1" applyFont="1" applyFill="1" applyBorder="1" applyAlignment="1" applyProtection="1">
      <alignment/>
      <protection hidden="1"/>
    </xf>
    <xf numFmtId="0" fontId="1" fillId="2" borderId="0" xfId="0" applyFont="1" applyFill="1" applyBorder="1" applyAlignment="1" applyProtection="1">
      <alignment horizontal="left" indent="2"/>
      <protection hidden="1" locked="0"/>
    </xf>
    <xf numFmtId="2" fontId="1" fillId="2" borderId="0" xfId="0" applyNumberFormat="1" applyFont="1" applyFill="1" applyBorder="1" applyAlignment="1" applyProtection="1">
      <alignment horizontal="right"/>
      <protection hidden="1"/>
    </xf>
    <xf numFmtId="2" fontId="1" fillId="2" borderId="0" xfId="0" applyNumberFormat="1" applyFont="1" applyFill="1" applyBorder="1" applyAlignment="1" applyProtection="1">
      <alignment/>
      <protection hidden="1"/>
    </xf>
    <xf numFmtId="0" fontId="5" fillId="3" borderId="0" xfId="0" applyFont="1" applyFill="1" applyAlignment="1" applyProtection="1">
      <alignment horizontal="right"/>
      <protection hidden="1"/>
    </xf>
    <xf numFmtId="0" fontId="5" fillId="3" borderId="0" xfId="0" applyFont="1" applyFill="1" applyBorder="1" applyAlignment="1" applyProtection="1">
      <alignment horizontal="center"/>
      <protection hidden="1"/>
    </xf>
    <xf numFmtId="0" fontId="0" fillId="3" borderId="0" xfId="0" applyFill="1" applyAlignment="1">
      <alignment horizontal="center"/>
    </xf>
    <xf numFmtId="0" fontId="1" fillId="2" borderId="0" xfId="0" applyFont="1" applyFill="1" applyAlignment="1" applyProtection="1">
      <alignment horizontal="left" indent="2"/>
      <protection hidden="1" locked="0"/>
    </xf>
    <xf numFmtId="2" fontId="1" fillId="2" borderId="0" xfId="0" applyNumberFormat="1" applyFont="1" applyFill="1" applyAlignment="1" applyProtection="1">
      <alignment/>
      <protection hidden="1" locked="0"/>
    </xf>
    <xf numFmtId="2" fontId="1" fillId="2" borderId="0" xfId="0" applyNumberFormat="1" applyFont="1" applyFill="1" applyBorder="1" applyAlignment="1" applyProtection="1">
      <alignment/>
      <protection/>
    </xf>
  </cellXfs>
  <cellStyles count="9">
    <cellStyle name="Normal" xfId="0"/>
    <cellStyle name="Comma" xfId="15"/>
    <cellStyle name="Comma [0]" xfId="16"/>
    <cellStyle name="Currency" xfId="17"/>
    <cellStyle name="Currency [0]" xfId="18"/>
    <cellStyle name="hidden" xfId="19"/>
    <cellStyle name="Hyperlink" xfId="20"/>
    <cellStyle name="lock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0</xdr:colOff>
      <xdr:row>1</xdr:row>
      <xdr:rowOff>0</xdr:rowOff>
    </xdr:from>
    <xdr:to>
      <xdr:col>10</xdr:col>
      <xdr:colOff>466725</xdr:colOff>
      <xdr:row>3</xdr:row>
      <xdr:rowOff>9525</xdr:rowOff>
    </xdr:to>
    <xdr:pic>
      <xdr:nvPicPr>
        <xdr:cNvPr id="1" name="CommandButton1"/>
        <xdr:cNvPicPr preferRelativeResize="1">
          <a:picLocks noChangeAspect="1"/>
        </xdr:cNvPicPr>
      </xdr:nvPicPr>
      <xdr:blipFill>
        <a:blip r:embed="rId1"/>
        <a:stretch>
          <a:fillRect/>
        </a:stretch>
      </xdr:blipFill>
      <xdr:spPr>
        <a:xfrm>
          <a:off x="5438775" y="190500"/>
          <a:ext cx="981075" cy="333375"/>
        </a:xfrm>
        <a:prstGeom prst="rect">
          <a:avLst/>
        </a:prstGeom>
        <a:noFill/>
        <a:ln w="9525" cmpd="sng">
          <a:noFill/>
        </a:ln>
      </xdr:spPr>
    </xdr:pic>
    <xdr:clientData/>
  </xdr:twoCellAnchor>
  <xdr:twoCellAnchor editAs="oneCell">
    <xdr:from>
      <xdr:col>9</xdr:col>
      <xdr:colOff>0</xdr:colOff>
      <xdr:row>3</xdr:row>
      <xdr:rowOff>0</xdr:rowOff>
    </xdr:from>
    <xdr:to>
      <xdr:col>11</xdr:col>
      <xdr:colOff>0</xdr:colOff>
      <xdr:row>5</xdr:row>
      <xdr:rowOff>0</xdr:rowOff>
    </xdr:to>
    <xdr:pic>
      <xdr:nvPicPr>
        <xdr:cNvPr id="2" name="CommandButton2"/>
        <xdr:cNvPicPr preferRelativeResize="1">
          <a:picLocks noChangeAspect="1"/>
        </xdr:cNvPicPr>
      </xdr:nvPicPr>
      <xdr:blipFill>
        <a:blip r:embed="rId2"/>
        <a:stretch>
          <a:fillRect/>
        </a:stretch>
      </xdr:blipFill>
      <xdr:spPr>
        <a:xfrm>
          <a:off x="5438775" y="514350"/>
          <a:ext cx="1028700" cy="323850"/>
        </a:xfrm>
        <a:prstGeom prst="rect">
          <a:avLst/>
        </a:prstGeom>
        <a:noFill/>
        <a:ln w="9525" cmpd="sng">
          <a:noFill/>
        </a:ln>
      </xdr:spPr>
    </xdr:pic>
    <xdr:clientData/>
  </xdr:twoCellAnchor>
  <xdr:twoCellAnchor editAs="oneCell">
    <xdr:from>
      <xdr:col>9</xdr:col>
      <xdr:colOff>0</xdr:colOff>
      <xdr:row>5</xdr:row>
      <xdr:rowOff>0</xdr:rowOff>
    </xdr:from>
    <xdr:to>
      <xdr:col>9</xdr:col>
      <xdr:colOff>485775</xdr:colOff>
      <xdr:row>7</xdr:row>
      <xdr:rowOff>0</xdr:rowOff>
    </xdr:to>
    <xdr:pic>
      <xdr:nvPicPr>
        <xdr:cNvPr id="3" name="CommandButton3"/>
        <xdr:cNvPicPr preferRelativeResize="1">
          <a:picLocks noChangeAspect="1"/>
        </xdr:cNvPicPr>
      </xdr:nvPicPr>
      <xdr:blipFill>
        <a:blip r:embed="rId3"/>
        <a:stretch>
          <a:fillRect/>
        </a:stretch>
      </xdr:blipFill>
      <xdr:spPr>
        <a:xfrm>
          <a:off x="5438775" y="838200"/>
          <a:ext cx="485775" cy="323850"/>
        </a:xfrm>
        <a:prstGeom prst="rect">
          <a:avLst/>
        </a:prstGeom>
        <a:noFill/>
        <a:ln w="9525" cmpd="sng">
          <a:noFill/>
        </a:ln>
      </xdr:spPr>
    </xdr:pic>
    <xdr:clientData/>
  </xdr:twoCellAnchor>
  <xdr:twoCellAnchor editAs="oneCell">
    <xdr:from>
      <xdr:col>9</xdr:col>
      <xdr:colOff>0</xdr:colOff>
      <xdr:row>10</xdr:row>
      <xdr:rowOff>0</xdr:rowOff>
    </xdr:from>
    <xdr:to>
      <xdr:col>11</xdr:col>
      <xdr:colOff>0</xdr:colOff>
      <xdr:row>12</xdr:row>
      <xdr:rowOff>0</xdr:rowOff>
    </xdr:to>
    <xdr:pic>
      <xdr:nvPicPr>
        <xdr:cNvPr id="4" name="CommandButton1"/>
        <xdr:cNvPicPr preferRelativeResize="1">
          <a:picLocks noChangeAspect="1"/>
        </xdr:cNvPicPr>
      </xdr:nvPicPr>
      <xdr:blipFill>
        <a:blip r:embed="rId4"/>
        <a:stretch>
          <a:fillRect/>
        </a:stretch>
      </xdr:blipFill>
      <xdr:spPr>
        <a:xfrm>
          <a:off x="5438775" y="1647825"/>
          <a:ext cx="1028700" cy="323850"/>
        </a:xfrm>
        <a:prstGeom prst="rect">
          <a:avLst/>
        </a:prstGeom>
        <a:noFill/>
        <a:ln w="9525" cmpd="sng">
          <a:noFill/>
        </a:ln>
      </xdr:spPr>
    </xdr:pic>
    <xdr:clientData/>
  </xdr:twoCellAnchor>
  <xdr:twoCellAnchor editAs="oneCell">
    <xdr:from>
      <xdr:col>9</xdr:col>
      <xdr:colOff>0</xdr:colOff>
      <xdr:row>8</xdr:row>
      <xdr:rowOff>9525</xdr:rowOff>
    </xdr:from>
    <xdr:to>
      <xdr:col>11</xdr:col>
      <xdr:colOff>0</xdr:colOff>
      <xdr:row>10</xdr:row>
      <xdr:rowOff>9525</xdr:rowOff>
    </xdr:to>
    <xdr:pic>
      <xdr:nvPicPr>
        <xdr:cNvPr id="5" name="CommandButton2"/>
        <xdr:cNvPicPr preferRelativeResize="1">
          <a:picLocks noChangeAspect="1"/>
        </xdr:cNvPicPr>
      </xdr:nvPicPr>
      <xdr:blipFill>
        <a:blip r:embed="rId5"/>
        <a:stretch>
          <a:fillRect/>
        </a:stretch>
      </xdr:blipFill>
      <xdr:spPr>
        <a:xfrm>
          <a:off x="5438775" y="1333500"/>
          <a:ext cx="1028700" cy="323850"/>
        </a:xfrm>
        <a:prstGeom prst="rect">
          <a:avLst/>
        </a:prstGeom>
        <a:noFill/>
        <a:ln w="9525" cmpd="sng">
          <a:noFill/>
        </a:ln>
      </xdr:spPr>
    </xdr:pic>
    <xdr:clientData/>
  </xdr:twoCellAnchor>
  <xdr:twoCellAnchor editAs="oneCell">
    <xdr:from>
      <xdr:col>10</xdr:col>
      <xdr:colOff>0</xdr:colOff>
      <xdr:row>5</xdr:row>
      <xdr:rowOff>0</xdr:rowOff>
    </xdr:from>
    <xdr:to>
      <xdr:col>10</xdr:col>
      <xdr:colOff>485775</xdr:colOff>
      <xdr:row>7</xdr:row>
      <xdr:rowOff>0</xdr:rowOff>
    </xdr:to>
    <xdr:pic>
      <xdr:nvPicPr>
        <xdr:cNvPr id="6" name="CommandButton1"/>
        <xdr:cNvPicPr preferRelativeResize="1">
          <a:picLocks noChangeAspect="1"/>
        </xdr:cNvPicPr>
      </xdr:nvPicPr>
      <xdr:blipFill>
        <a:blip r:embed="rId6"/>
        <a:stretch>
          <a:fillRect/>
        </a:stretch>
      </xdr:blipFill>
      <xdr:spPr>
        <a:xfrm>
          <a:off x="5953125" y="838200"/>
          <a:ext cx="4857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ransitionEvaluation="1"/>
  <dimension ref="A1:H110"/>
  <sheetViews>
    <sheetView showGridLines="0" tabSelected="1" workbookViewId="0" topLeftCell="A1">
      <pane ySplit="13" topLeftCell="BM14" activePane="bottomLeft" state="frozen"/>
      <selection pane="topLeft" activeCell="A1" sqref="A1"/>
      <selection pane="bottomLeft" activeCell="B1" sqref="B1"/>
    </sheetView>
  </sheetViews>
  <sheetFormatPr defaultColWidth="9.8515625" defaultRowHeight="12.75"/>
  <cols>
    <col min="1" max="1" width="11.421875" style="39" hidden="1" customWidth="1"/>
    <col min="2" max="2" width="20.7109375" style="32" customWidth="1"/>
    <col min="3" max="8" width="9.8515625" style="32" customWidth="1"/>
    <col min="9" max="9" width="1.7109375" style="32" customWidth="1"/>
    <col min="10" max="11" width="7.7109375" style="32" customWidth="1"/>
    <col min="12" max="12" width="1.7109375" style="32" customWidth="1"/>
    <col min="13" max="16384" width="9.8515625" style="32" customWidth="1"/>
  </cols>
  <sheetData>
    <row r="1" spans="2:8" ht="15">
      <c r="B1" s="47" t="s">
        <v>0</v>
      </c>
      <c r="C1" s="48"/>
      <c r="D1" s="48"/>
      <c r="E1" s="48"/>
      <c r="F1" s="48"/>
      <c r="G1" s="49"/>
      <c r="H1" s="49"/>
    </row>
    <row r="2" spans="2:8" ht="12.75">
      <c r="B2" s="50" t="s">
        <v>147</v>
      </c>
      <c r="C2" s="48"/>
      <c r="D2" s="48"/>
      <c r="E2" s="48"/>
      <c r="F2" s="48"/>
      <c r="G2" s="49"/>
      <c r="H2" s="49"/>
    </row>
    <row r="3" spans="2:8" ht="12.75">
      <c r="B3" s="50" t="s">
        <v>148</v>
      </c>
      <c r="C3" s="48"/>
      <c r="D3" s="48"/>
      <c r="E3" s="48"/>
      <c r="F3" s="51"/>
      <c r="G3" s="49"/>
      <c r="H3" s="49"/>
    </row>
    <row r="4" spans="2:8" ht="12.75">
      <c r="B4" s="52"/>
      <c r="C4" s="52"/>
      <c r="D4" s="52"/>
      <c r="E4" s="52"/>
      <c r="F4" s="52"/>
      <c r="G4" s="53"/>
      <c r="H4" s="53"/>
    </row>
    <row r="5" spans="2:8" ht="12.75">
      <c r="B5" s="4"/>
      <c r="C5" s="4"/>
      <c r="D5" s="4"/>
      <c r="E5" s="4"/>
      <c r="F5" s="4"/>
      <c r="G5" s="4"/>
      <c r="H5" s="4"/>
    </row>
    <row r="6" spans="2:8" ht="12.75">
      <c r="B6" s="54" t="s">
        <v>105</v>
      </c>
      <c r="C6" s="55"/>
      <c r="D6" s="56"/>
      <c r="E6" s="56"/>
      <c r="F6" s="56"/>
      <c r="G6" s="56"/>
      <c r="H6" s="56"/>
    </row>
    <row r="7" spans="2:8" ht="12.75">
      <c r="B7" s="57"/>
      <c r="C7" s="57"/>
      <c r="D7" s="58"/>
      <c r="E7" s="59" t="s">
        <v>113</v>
      </c>
      <c r="F7" s="59" t="s">
        <v>106</v>
      </c>
      <c r="G7" s="59" t="s">
        <v>107</v>
      </c>
      <c r="H7" s="59" t="s">
        <v>66</v>
      </c>
    </row>
    <row r="8" spans="2:8" ht="12.75">
      <c r="B8" s="115" t="s">
        <v>149</v>
      </c>
      <c r="C8" s="60"/>
      <c r="D8" s="60"/>
      <c r="E8" s="116">
        <v>400</v>
      </c>
      <c r="F8" s="117" t="s">
        <v>150</v>
      </c>
      <c r="G8" s="180">
        <v>6</v>
      </c>
      <c r="H8" s="61">
        <f>E8*G8</f>
        <v>2400</v>
      </c>
    </row>
    <row r="9" spans="2:8" ht="12.75">
      <c r="B9" s="62" t="s">
        <v>1</v>
      </c>
      <c r="C9" s="63"/>
      <c r="D9" s="63"/>
      <c r="E9" s="63"/>
      <c r="F9" s="63"/>
      <c r="G9" s="146"/>
      <c r="H9" s="64">
        <f>SUM(H8:H8)</f>
        <v>2400</v>
      </c>
    </row>
    <row r="10" spans="2:8" ht="12.75">
      <c r="B10" s="4"/>
      <c r="C10" s="4"/>
      <c r="D10" s="4"/>
      <c r="E10" s="4"/>
      <c r="F10" s="4"/>
      <c r="G10" s="4"/>
      <c r="H10" s="4"/>
    </row>
    <row r="11" spans="2:8" ht="12.75">
      <c r="B11" s="54" t="s">
        <v>60</v>
      </c>
      <c r="C11" s="55"/>
      <c r="D11" s="56"/>
      <c r="E11" s="56"/>
      <c r="F11" s="56"/>
      <c r="G11" s="56"/>
      <c r="H11" s="56"/>
    </row>
    <row r="12" spans="2:8" ht="12.75">
      <c r="B12" s="36"/>
      <c r="C12" s="186" t="s">
        <v>108</v>
      </c>
      <c r="D12" s="186"/>
      <c r="E12" s="36" t="s">
        <v>5</v>
      </c>
      <c r="F12" s="36" t="s">
        <v>4</v>
      </c>
      <c r="G12" s="36" t="s">
        <v>2</v>
      </c>
      <c r="H12" s="35" t="s">
        <v>125</v>
      </c>
    </row>
    <row r="13" spans="1:8" ht="12.75">
      <c r="A13" s="39" t="s">
        <v>118</v>
      </c>
      <c r="B13" s="37"/>
      <c r="C13" s="38" t="s">
        <v>3</v>
      </c>
      <c r="D13" s="38" t="s">
        <v>123</v>
      </c>
      <c r="E13" s="15" t="s">
        <v>124</v>
      </c>
      <c r="F13" s="15" t="s">
        <v>124</v>
      </c>
      <c r="G13" s="15" t="s">
        <v>124</v>
      </c>
      <c r="H13" s="15" t="s">
        <v>124</v>
      </c>
    </row>
    <row r="14" spans="1:8" ht="12.75">
      <c r="A14" s="39" t="s">
        <v>117</v>
      </c>
      <c r="B14" s="134" t="s">
        <v>142</v>
      </c>
      <c r="C14" s="149"/>
      <c r="D14" s="149"/>
      <c r="E14" s="149"/>
      <c r="F14" s="149"/>
      <c r="G14" s="150"/>
      <c r="H14" s="149"/>
    </row>
    <row r="15" spans="1:8" ht="12.75">
      <c r="A15" s="39" t="s">
        <v>114</v>
      </c>
      <c r="B15" s="139" t="s">
        <v>151</v>
      </c>
      <c r="C15" s="140"/>
      <c r="D15" s="140"/>
      <c r="E15" s="141">
        <v>0.7</v>
      </c>
      <c r="F15" s="141">
        <v>0</v>
      </c>
      <c r="G15" s="179">
        <f>C16*D16</f>
        <v>1</v>
      </c>
      <c r="H15" s="142">
        <f>SUM(E15:G15)</f>
        <v>1.7</v>
      </c>
    </row>
    <row r="16" spans="1:8" ht="12.75">
      <c r="A16" s="39" t="s">
        <v>162</v>
      </c>
      <c r="B16" s="183" t="s">
        <v>178</v>
      </c>
      <c r="C16" s="141">
        <v>1</v>
      </c>
      <c r="D16" s="141">
        <v>1</v>
      </c>
      <c r="E16" s="184"/>
      <c r="F16" s="184"/>
      <c r="G16" s="147"/>
      <c r="H16" s="142"/>
    </row>
    <row r="17" spans="1:8" ht="12.75">
      <c r="A17" s="39" t="s">
        <v>114</v>
      </c>
      <c r="B17" s="139" t="s">
        <v>152</v>
      </c>
      <c r="C17" s="178"/>
      <c r="D17" s="178"/>
      <c r="E17" s="141">
        <v>3.5</v>
      </c>
      <c r="F17" s="141">
        <v>0</v>
      </c>
      <c r="G17" s="147">
        <f>C18*D18+C19*D19</f>
        <v>5.359999999999999</v>
      </c>
      <c r="H17" s="142">
        <f>SUM(E17:G17)</f>
        <v>8.86</v>
      </c>
    </row>
    <row r="18" spans="1:8" ht="12.75">
      <c r="A18" s="39" t="s">
        <v>162</v>
      </c>
      <c r="B18" s="183" t="s">
        <v>179</v>
      </c>
      <c r="C18" s="141">
        <v>2</v>
      </c>
      <c r="D18" s="141">
        <v>0.96</v>
      </c>
      <c r="E18" s="184"/>
      <c r="F18" s="184"/>
      <c r="G18" s="147"/>
      <c r="H18" s="142"/>
    </row>
    <row r="19" spans="1:8" ht="12.75">
      <c r="A19" s="39" t="s">
        <v>162</v>
      </c>
      <c r="B19" s="183" t="s">
        <v>193</v>
      </c>
      <c r="C19" s="141">
        <v>2</v>
      </c>
      <c r="D19" s="141">
        <v>1.72</v>
      </c>
      <c r="E19" s="184"/>
      <c r="F19" s="184"/>
      <c r="G19" s="147"/>
      <c r="H19" s="142"/>
    </row>
    <row r="20" spans="1:8" ht="12.75">
      <c r="A20" s="39" t="s">
        <v>114</v>
      </c>
      <c r="B20" s="139" t="s">
        <v>153</v>
      </c>
      <c r="C20" s="178"/>
      <c r="D20" s="178"/>
      <c r="E20" s="141">
        <v>4.54</v>
      </c>
      <c r="F20" s="141">
        <v>4.82</v>
      </c>
      <c r="G20" s="147"/>
      <c r="H20" s="142">
        <f>SUM(E20:G20)</f>
        <v>9.36</v>
      </c>
    </row>
    <row r="21" spans="1:8" ht="12.75">
      <c r="A21" s="39" t="s">
        <v>114</v>
      </c>
      <c r="B21" s="139" t="s">
        <v>154</v>
      </c>
      <c r="C21" s="178"/>
      <c r="D21" s="178"/>
      <c r="E21" s="141">
        <v>0</v>
      </c>
      <c r="F21" s="141">
        <v>0</v>
      </c>
      <c r="G21" s="147">
        <f>C22*D22+C23*D23+C24*D24</f>
        <v>70.0625</v>
      </c>
      <c r="H21" s="142">
        <f>SUM(E21:G21)</f>
        <v>70.0625</v>
      </c>
    </row>
    <row r="22" spans="1:8" ht="12.75">
      <c r="A22" s="39" t="s">
        <v>162</v>
      </c>
      <c r="B22" s="183" t="s">
        <v>180</v>
      </c>
      <c r="C22" s="141">
        <v>500</v>
      </c>
      <c r="D22" s="141">
        <v>0.111</v>
      </c>
      <c r="E22" s="184"/>
      <c r="F22" s="184"/>
      <c r="G22" s="147"/>
      <c r="H22" s="142"/>
    </row>
    <row r="23" spans="1:8" ht="12.75">
      <c r="A23" s="39" t="s">
        <v>162</v>
      </c>
      <c r="B23" s="183" t="s">
        <v>181</v>
      </c>
      <c r="C23" s="141">
        <v>1.25</v>
      </c>
      <c r="D23" s="141">
        <v>5.25</v>
      </c>
      <c r="E23" s="184"/>
      <c r="F23" s="184"/>
      <c r="G23" s="147"/>
      <c r="H23" s="142"/>
    </row>
    <row r="24" spans="1:8" ht="12.75">
      <c r="A24" s="39" t="s">
        <v>162</v>
      </c>
      <c r="B24" s="183" t="s">
        <v>182</v>
      </c>
      <c r="C24" s="141">
        <v>1</v>
      </c>
      <c r="D24" s="141">
        <v>8</v>
      </c>
      <c r="E24" s="184"/>
      <c r="F24" s="184"/>
      <c r="G24" s="147"/>
      <c r="H24" s="142"/>
    </row>
    <row r="25" spans="1:8" ht="12.75">
      <c r="A25" s="39" t="s">
        <v>114</v>
      </c>
      <c r="B25" s="139" t="s">
        <v>155</v>
      </c>
      <c r="C25" s="178"/>
      <c r="D25" s="178"/>
      <c r="E25" s="141">
        <v>3.63</v>
      </c>
      <c r="F25" s="141">
        <v>3.65</v>
      </c>
      <c r="G25" s="147"/>
      <c r="H25" s="142">
        <f>SUM(E25:G25)</f>
        <v>7.279999999999999</v>
      </c>
    </row>
    <row r="26" spans="1:8" ht="12.75">
      <c r="A26" s="39" t="s">
        <v>114</v>
      </c>
      <c r="B26" s="139" t="s">
        <v>156</v>
      </c>
      <c r="C26" s="178"/>
      <c r="D26" s="178"/>
      <c r="E26" s="141">
        <v>4.84</v>
      </c>
      <c r="F26" s="141">
        <v>2.54</v>
      </c>
      <c r="G26" s="147"/>
      <c r="H26" s="142">
        <f>SUM(E26:G26)</f>
        <v>7.38</v>
      </c>
    </row>
    <row r="27" spans="1:8" ht="12.75">
      <c r="A27" s="39" t="s">
        <v>114</v>
      </c>
      <c r="B27" s="139" t="s">
        <v>157</v>
      </c>
      <c r="C27" s="178"/>
      <c r="D27" s="178"/>
      <c r="E27" s="141">
        <v>8.25</v>
      </c>
      <c r="F27" s="141">
        <v>2.68</v>
      </c>
      <c r="G27" s="147">
        <f>C28*D28+C29*D29</f>
        <v>27</v>
      </c>
      <c r="H27" s="142">
        <f>SUM(E27:G27)</f>
        <v>37.93</v>
      </c>
    </row>
    <row r="28" spans="1:8" ht="12.75">
      <c r="A28" s="39" t="s">
        <v>162</v>
      </c>
      <c r="B28" s="183" t="s">
        <v>183</v>
      </c>
      <c r="C28" s="141">
        <v>1</v>
      </c>
      <c r="D28" s="141">
        <v>10</v>
      </c>
      <c r="E28" s="184"/>
      <c r="F28" s="184"/>
      <c r="G28" s="147"/>
      <c r="H28" s="142"/>
    </row>
    <row r="29" spans="1:8" ht="12.75">
      <c r="A29" s="39" t="s">
        <v>162</v>
      </c>
      <c r="B29" s="183" t="s">
        <v>149</v>
      </c>
      <c r="C29" s="141">
        <v>1</v>
      </c>
      <c r="D29" s="141">
        <v>17</v>
      </c>
      <c r="E29" s="184"/>
      <c r="F29" s="184"/>
      <c r="G29" s="147"/>
      <c r="H29" s="142"/>
    </row>
    <row r="30" spans="1:8" ht="12.75">
      <c r="A30" s="39" t="s">
        <v>114</v>
      </c>
      <c r="B30" s="139" t="s">
        <v>152</v>
      </c>
      <c r="C30" s="178"/>
      <c r="D30" s="178"/>
      <c r="E30" s="141">
        <v>21</v>
      </c>
      <c r="F30" s="141">
        <v>0</v>
      </c>
      <c r="G30" s="147">
        <f>C31*D31+C32*D32</f>
        <v>9.379999999999999</v>
      </c>
      <c r="H30" s="142">
        <f>SUM(E30:G30)</f>
        <v>30.38</v>
      </c>
    </row>
    <row r="31" spans="1:8" ht="12.75">
      <c r="A31" s="39" t="s">
        <v>162</v>
      </c>
      <c r="B31" s="183" t="s">
        <v>179</v>
      </c>
      <c r="C31" s="141">
        <v>3.5</v>
      </c>
      <c r="D31" s="141">
        <v>0.96</v>
      </c>
      <c r="E31" s="184"/>
      <c r="F31" s="184"/>
      <c r="G31" s="147"/>
      <c r="H31" s="142"/>
    </row>
    <row r="32" spans="1:8" ht="12.75">
      <c r="A32" s="39" t="s">
        <v>162</v>
      </c>
      <c r="B32" s="183" t="s">
        <v>193</v>
      </c>
      <c r="C32" s="141">
        <v>3.5</v>
      </c>
      <c r="D32" s="141">
        <v>1.72</v>
      </c>
      <c r="E32" s="184"/>
      <c r="F32" s="184"/>
      <c r="G32" s="147"/>
      <c r="H32" s="142"/>
    </row>
    <row r="33" spans="1:8" ht="12.75">
      <c r="A33" s="39" t="s">
        <v>114</v>
      </c>
      <c r="B33" s="139" t="s">
        <v>158</v>
      </c>
      <c r="C33" s="178"/>
      <c r="D33" s="178"/>
      <c r="E33" s="141">
        <v>6.05</v>
      </c>
      <c r="F33" s="141">
        <v>2.49</v>
      </c>
      <c r="G33" s="147"/>
      <c r="H33" s="142">
        <f>SUM(E33:G33)</f>
        <v>8.54</v>
      </c>
    </row>
    <row r="34" spans="1:8" ht="12.75">
      <c r="A34" s="39" t="s">
        <v>114</v>
      </c>
      <c r="B34" s="139" t="s">
        <v>159</v>
      </c>
      <c r="C34" s="178"/>
      <c r="D34" s="178"/>
      <c r="E34" s="141">
        <v>0</v>
      </c>
      <c r="F34" s="141">
        <v>0</v>
      </c>
      <c r="G34" s="147">
        <f>C35*D35+C36*D36+C37*D37</f>
        <v>26.865000000000002</v>
      </c>
      <c r="H34" s="142">
        <f>SUM(E34:G34)</f>
        <v>26.865000000000002</v>
      </c>
    </row>
    <row r="35" spans="1:8" ht="12.75">
      <c r="A35" s="39" t="s">
        <v>162</v>
      </c>
      <c r="B35" s="183" t="s">
        <v>181</v>
      </c>
      <c r="C35" s="141">
        <v>0.25</v>
      </c>
      <c r="D35" s="141">
        <v>74</v>
      </c>
      <c r="E35" s="184"/>
      <c r="F35" s="184"/>
      <c r="G35" s="147"/>
      <c r="H35" s="142"/>
    </row>
    <row r="36" spans="1:8" ht="12.75">
      <c r="A36" s="39" t="s">
        <v>162</v>
      </c>
      <c r="B36" s="183" t="s">
        <v>184</v>
      </c>
      <c r="C36" s="141">
        <v>0.25</v>
      </c>
      <c r="D36" s="141">
        <v>11.46</v>
      </c>
      <c r="E36" s="184"/>
      <c r="F36" s="184"/>
      <c r="G36" s="147"/>
      <c r="H36" s="142"/>
    </row>
    <row r="37" spans="1:8" ht="12.75">
      <c r="A37" s="39" t="s">
        <v>162</v>
      </c>
      <c r="B37" s="183" t="s">
        <v>182</v>
      </c>
      <c r="C37" s="141">
        <v>1</v>
      </c>
      <c r="D37" s="141">
        <v>5.5</v>
      </c>
      <c r="E37" s="184"/>
      <c r="F37" s="184"/>
      <c r="G37" s="147"/>
      <c r="H37" s="142"/>
    </row>
    <row r="38" spans="1:8" ht="12.75">
      <c r="A38" s="39" t="s">
        <v>114</v>
      </c>
      <c r="B38" s="139" t="s">
        <v>160</v>
      </c>
      <c r="C38" s="178"/>
      <c r="D38" s="178"/>
      <c r="E38" s="141">
        <v>0</v>
      </c>
      <c r="F38" s="141">
        <v>0</v>
      </c>
      <c r="G38" s="147">
        <f>C39*D39+C40*D40</f>
        <v>54.2</v>
      </c>
      <c r="H38" s="142">
        <f>SUM(E38:G38)</f>
        <v>54.2</v>
      </c>
    </row>
    <row r="39" spans="1:8" ht="12.75">
      <c r="A39" s="39" t="s">
        <v>162</v>
      </c>
      <c r="B39" s="183" t="s">
        <v>185</v>
      </c>
      <c r="C39" s="141">
        <v>4</v>
      </c>
      <c r="D39" s="141">
        <v>10.8</v>
      </c>
      <c r="E39" s="184"/>
      <c r="F39" s="184"/>
      <c r="G39" s="147"/>
      <c r="H39" s="142"/>
    </row>
    <row r="40" spans="1:8" ht="12.75">
      <c r="A40" s="39" t="s">
        <v>162</v>
      </c>
      <c r="B40" s="183" t="s">
        <v>182</v>
      </c>
      <c r="C40" s="141">
        <v>2</v>
      </c>
      <c r="D40" s="141">
        <v>5.5</v>
      </c>
      <c r="E40" s="184"/>
      <c r="F40" s="184"/>
      <c r="G40" s="147"/>
      <c r="H40" s="142"/>
    </row>
    <row r="41" spans="1:8" ht="12.75">
      <c r="A41" s="39" t="s">
        <v>114</v>
      </c>
      <c r="B41" s="139" t="s">
        <v>161</v>
      </c>
      <c r="C41" s="178"/>
      <c r="D41" s="178"/>
      <c r="E41" s="141">
        <v>0</v>
      </c>
      <c r="F41" s="141">
        <v>0</v>
      </c>
      <c r="G41" s="147">
        <f>C42*D42+C43*D43+C44*D44</f>
        <v>20.09</v>
      </c>
      <c r="H41" s="142">
        <f>SUM(E41:G41)</f>
        <v>20.09</v>
      </c>
    </row>
    <row r="42" spans="1:8" ht="12.75">
      <c r="A42" s="39" t="s">
        <v>162</v>
      </c>
      <c r="B42" s="183" t="s">
        <v>186</v>
      </c>
      <c r="C42" s="141">
        <v>0.25</v>
      </c>
      <c r="D42" s="141">
        <v>55</v>
      </c>
      <c r="E42" s="184"/>
      <c r="F42" s="184"/>
      <c r="G42" s="147"/>
      <c r="H42" s="142"/>
    </row>
    <row r="43" spans="1:8" ht="12.75">
      <c r="A43" s="39" t="s">
        <v>162</v>
      </c>
      <c r="B43" s="183" t="s">
        <v>184</v>
      </c>
      <c r="C43" s="141">
        <v>4</v>
      </c>
      <c r="D43" s="141">
        <v>0.21</v>
      </c>
      <c r="E43" s="184"/>
      <c r="F43" s="184"/>
      <c r="G43" s="147"/>
      <c r="H43" s="142"/>
    </row>
    <row r="44" spans="1:8" ht="12.75">
      <c r="A44" s="39" t="s">
        <v>162</v>
      </c>
      <c r="B44" s="183" t="s">
        <v>182</v>
      </c>
      <c r="C44" s="141">
        <v>1</v>
      </c>
      <c r="D44" s="141">
        <v>5.5</v>
      </c>
      <c r="E44" s="184"/>
      <c r="F44" s="184"/>
      <c r="G44" s="147"/>
      <c r="H44" s="142"/>
    </row>
    <row r="45" spans="1:8" ht="12.75">
      <c r="A45" s="39" t="s">
        <v>115</v>
      </c>
      <c r="B45" s="65" t="s">
        <v>143</v>
      </c>
      <c r="C45" s="66"/>
      <c r="D45" s="66"/>
      <c r="E45" s="67"/>
      <c r="F45" s="67"/>
      <c r="G45" s="68"/>
      <c r="H45" s="69">
        <f>SUM(H15:H44)</f>
        <v>282.6475</v>
      </c>
    </row>
    <row r="46" spans="1:8" ht="12.75">
      <c r="A46" s="39" t="s">
        <v>117</v>
      </c>
      <c r="B46" s="135" t="s">
        <v>6</v>
      </c>
      <c r="C46" s="124"/>
      <c r="D46" s="124"/>
      <c r="E46" s="125"/>
      <c r="F46" s="125"/>
      <c r="G46" s="125"/>
      <c r="H46" s="125"/>
    </row>
    <row r="47" spans="1:8" ht="12.75">
      <c r="A47" s="39" t="s">
        <v>114</v>
      </c>
      <c r="B47" s="139" t="s">
        <v>163</v>
      </c>
      <c r="C47" s="144"/>
      <c r="D47" s="144"/>
      <c r="E47" s="143">
        <v>7</v>
      </c>
      <c r="F47" s="143">
        <v>0</v>
      </c>
      <c r="G47" s="73"/>
      <c r="H47" s="74">
        <f>SUM(E47:G47)</f>
        <v>7</v>
      </c>
    </row>
    <row r="48" spans="1:8" ht="12.75">
      <c r="A48" s="39" t="s">
        <v>114</v>
      </c>
      <c r="B48" s="139" t="s">
        <v>164</v>
      </c>
      <c r="C48" s="144"/>
      <c r="D48" s="144"/>
      <c r="E48" s="143">
        <v>35</v>
      </c>
      <c r="F48" s="143">
        <v>0</v>
      </c>
      <c r="G48" s="73"/>
      <c r="H48" s="74">
        <f>SUM(E48:G48)</f>
        <v>35</v>
      </c>
    </row>
    <row r="49" spans="1:8" ht="12.75">
      <c r="A49" s="39" t="s">
        <v>114</v>
      </c>
      <c r="B49" s="139" t="s">
        <v>165</v>
      </c>
      <c r="C49" s="144"/>
      <c r="D49" s="144"/>
      <c r="E49" s="143">
        <v>84</v>
      </c>
      <c r="F49" s="143">
        <v>0</v>
      </c>
      <c r="G49" s="73"/>
      <c r="H49" s="74">
        <f>SUM(E49:G49)</f>
        <v>84</v>
      </c>
    </row>
    <row r="50" spans="1:8" ht="12.75">
      <c r="A50" s="39" t="s">
        <v>114</v>
      </c>
      <c r="B50" s="139" t="s">
        <v>166</v>
      </c>
      <c r="C50" s="144"/>
      <c r="D50" s="144"/>
      <c r="E50" s="143">
        <v>5.5</v>
      </c>
      <c r="F50" s="143">
        <v>2.87</v>
      </c>
      <c r="G50" s="73">
        <f>C51*D51+C52*D52</f>
        <v>60.442</v>
      </c>
      <c r="H50" s="74">
        <f>SUM(E50:G50)</f>
        <v>68.812</v>
      </c>
    </row>
    <row r="51" spans="1:8" ht="12.75">
      <c r="A51" s="39" t="s">
        <v>162</v>
      </c>
      <c r="B51" s="183" t="s">
        <v>187</v>
      </c>
      <c r="C51" s="143">
        <v>514</v>
      </c>
      <c r="D51" s="143">
        <v>0.103</v>
      </c>
      <c r="E51" s="185"/>
      <c r="F51" s="185"/>
      <c r="G51" s="73"/>
      <c r="H51" s="74"/>
    </row>
    <row r="52" spans="1:8" ht="12.75">
      <c r="A52" s="39" t="s">
        <v>162</v>
      </c>
      <c r="B52" s="183" t="s">
        <v>188</v>
      </c>
      <c r="C52" s="143">
        <v>1</v>
      </c>
      <c r="D52" s="143">
        <v>7.5</v>
      </c>
      <c r="E52" s="185"/>
      <c r="F52" s="185"/>
      <c r="G52" s="73"/>
      <c r="H52" s="74"/>
    </row>
    <row r="53" spans="1:8" ht="12.75">
      <c r="A53" s="39" t="s">
        <v>114</v>
      </c>
      <c r="B53" s="139" t="s">
        <v>167</v>
      </c>
      <c r="C53" s="144"/>
      <c r="D53" s="144"/>
      <c r="E53" s="143">
        <v>0</v>
      </c>
      <c r="F53" s="143">
        <v>0</v>
      </c>
      <c r="G53" s="73">
        <f>C54*D54+C55*D55+C56*D56</f>
        <v>40.236000000000004</v>
      </c>
      <c r="H53" s="74">
        <f>SUM(E53:G53)</f>
        <v>40.236000000000004</v>
      </c>
    </row>
    <row r="54" spans="1:8" ht="12.75">
      <c r="A54" s="39" t="s">
        <v>162</v>
      </c>
      <c r="B54" s="183" t="s">
        <v>194</v>
      </c>
      <c r="C54" s="143">
        <v>6.4</v>
      </c>
      <c r="D54" s="143">
        <v>4.49</v>
      </c>
      <c r="E54" s="185"/>
      <c r="F54" s="185"/>
      <c r="G54" s="73"/>
      <c r="H54" s="74"/>
    </row>
    <row r="55" spans="1:8" ht="12.75">
      <c r="A55" s="39" t="s">
        <v>162</v>
      </c>
      <c r="B55" s="183" t="s">
        <v>189</v>
      </c>
      <c r="C55" s="143">
        <v>2.5</v>
      </c>
      <c r="D55" s="143">
        <v>2</v>
      </c>
      <c r="E55" s="185"/>
      <c r="F55" s="185"/>
      <c r="G55" s="73"/>
      <c r="H55" s="74"/>
    </row>
    <row r="56" spans="1:8" ht="12.75">
      <c r="A56" s="39" t="s">
        <v>162</v>
      </c>
      <c r="B56" s="183" t="s">
        <v>190</v>
      </c>
      <c r="C56" s="143">
        <v>1</v>
      </c>
      <c r="D56" s="143">
        <v>6.5</v>
      </c>
      <c r="E56" s="185"/>
      <c r="F56" s="185"/>
      <c r="G56" s="73"/>
      <c r="H56" s="74"/>
    </row>
    <row r="57" spans="1:8" ht="12.75">
      <c r="A57" s="39" t="s">
        <v>114</v>
      </c>
      <c r="B57" s="139" t="s">
        <v>168</v>
      </c>
      <c r="C57" s="144"/>
      <c r="D57" s="144"/>
      <c r="E57" s="143">
        <v>3.63</v>
      </c>
      <c r="F57" s="143">
        <v>2.57</v>
      </c>
      <c r="G57" s="73">
        <f>C58*D58+C59*D59</f>
        <v>2.19</v>
      </c>
      <c r="H57" s="74">
        <f>SUM(E57:G57)</f>
        <v>8.389999999999999</v>
      </c>
    </row>
    <row r="58" spans="1:8" ht="12.75">
      <c r="A58" s="39" t="s">
        <v>162</v>
      </c>
      <c r="B58" s="183" t="s">
        <v>191</v>
      </c>
      <c r="C58" s="143">
        <v>3</v>
      </c>
      <c r="D58" s="143">
        <v>0.45</v>
      </c>
      <c r="E58" s="185"/>
      <c r="F58" s="185"/>
      <c r="G58" s="73"/>
      <c r="H58" s="74"/>
    </row>
    <row r="59" spans="1:8" ht="12.75">
      <c r="A59" s="39" t="s">
        <v>162</v>
      </c>
      <c r="B59" s="183" t="s">
        <v>184</v>
      </c>
      <c r="C59" s="143">
        <v>4</v>
      </c>
      <c r="D59" s="143">
        <v>0.21</v>
      </c>
      <c r="E59" s="185"/>
      <c r="F59" s="185"/>
      <c r="G59" s="73"/>
      <c r="H59" s="74"/>
    </row>
    <row r="60" spans="1:8" ht="12.75">
      <c r="A60" s="39" t="s">
        <v>114</v>
      </c>
      <c r="B60" s="139" t="s">
        <v>168</v>
      </c>
      <c r="C60" s="144"/>
      <c r="D60" s="144"/>
      <c r="E60" s="143">
        <v>3.63</v>
      </c>
      <c r="F60" s="143">
        <v>2.57</v>
      </c>
      <c r="G60" s="73">
        <f>C61*D61+C62*D62</f>
        <v>35.34</v>
      </c>
      <c r="H60" s="74">
        <f>SUM(E60:G60)</f>
        <v>41.540000000000006</v>
      </c>
    </row>
    <row r="61" spans="1:8" ht="12.75">
      <c r="A61" s="39" t="s">
        <v>162</v>
      </c>
      <c r="B61" s="183" t="s">
        <v>191</v>
      </c>
      <c r="C61" s="143">
        <v>1.5</v>
      </c>
      <c r="D61" s="143">
        <v>23</v>
      </c>
      <c r="E61" s="185"/>
      <c r="F61" s="185"/>
      <c r="G61" s="73"/>
      <c r="H61" s="74"/>
    </row>
    <row r="62" spans="1:8" ht="12.75">
      <c r="A62" s="39" t="s">
        <v>162</v>
      </c>
      <c r="B62" s="183" t="s">
        <v>184</v>
      </c>
      <c r="C62" s="143">
        <v>4</v>
      </c>
      <c r="D62" s="143">
        <v>0.21</v>
      </c>
      <c r="E62" s="185"/>
      <c r="F62" s="185"/>
      <c r="G62" s="73"/>
      <c r="H62" s="74"/>
    </row>
    <row r="63" spans="1:8" ht="12.75">
      <c r="A63" s="39" t="s">
        <v>114</v>
      </c>
      <c r="B63" s="139" t="s">
        <v>158</v>
      </c>
      <c r="C63" s="144"/>
      <c r="D63" s="144"/>
      <c r="E63" s="143">
        <v>6.05</v>
      </c>
      <c r="F63" s="143">
        <v>2.49</v>
      </c>
      <c r="G63" s="73"/>
      <c r="H63" s="74">
        <f>SUM(E63:G63)</f>
        <v>8.54</v>
      </c>
    </row>
    <row r="64" spans="1:8" ht="12.75">
      <c r="A64" s="39" t="s">
        <v>114</v>
      </c>
      <c r="B64" s="139" t="s">
        <v>169</v>
      </c>
      <c r="C64" s="144"/>
      <c r="D64" s="144"/>
      <c r="E64" s="143">
        <v>22.5</v>
      </c>
      <c r="F64" s="143">
        <v>0</v>
      </c>
      <c r="G64" s="73">
        <f>C65*D65</f>
        <v>28.799999999999997</v>
      </c>
      <c r="H64" s="74">
        <f>SUM(E64:G64)</f>
        <v>51.3</v>
      </c>
    </row>
    <row r="65" spans="1:8" ht="12.75">
      <c r="A65" s="39" t="s">
        <v>162</v>
      </c>
      <c r="B65" s="183" t="s">
        <v>179</v>
      </c>
      <c r="C65" s="143">
        <v>30</v>
      </c>
      <c r="D65" s="143">
        <v>0.96</v>
      </c>
      <c r="E65" s="185"/>
      <c r="F65" s="185"/>
      <c r="G65" s="73"/>
      <c r="H65" s="74"/>
    </row>
    <row r="66" spans="1:8" ht="12.75">
      <c r="A66" s="39" t="s">
        <v>114</v>
      </c>
      <c r="B66" s="139" t="s">
        <v>170</v>
      </c>
      <c r="C66" s="144"/>
      <c r="D66" s="144"/>
      <c r="E66" s="143">
        <v>0</v>
      </c>
      <c r="F66" s="143">
        <v>0</v>
      </c>
      <c r="G66" s="73">
        <f>C67*D67</f>
        <v>160</v>
      </c>
      <c r="H66" s="74">
        <f>SUM(E66:G66)</f>
        <v>160</v>
      </c>
    </row>
    <row r="67" spans="1:8" ht="12.75">
      <c r="A67" s="39" t="s">
        <v>162</v>
      </c>
      <c r="B67" s="183" t="s">
        <v>192</v>
      </c>
      <c r="C67" s="143">
        <v>5</v>
      </c>
      <c r="D67" s="143">
        <v>32</v>
      </c>
      <c r="E67" s="185"/>
      <c r="F67" s="185"/>
      <c r="G67" s="73"/>
      <c r="H67" s="74"/>
    </row>
    <row r="68" spans="1:8" ht="12.75">
      <c r="A68" s="39" t="s">
        <v>114</v>
      </c>
      <c r="B68" s="139" t="s">
        <v>171</v>
      </c>
      <c r="C68" s="144"/>
      <c r="D68" s="144"/>
      <c r="E68" s="143">
        <v>0</v>
      </c>
      <c r="F68" s="143">
        <v>0</v>
      </c>
      <c r="G68" s="73">
        <f>C69*D69+C70*D70+C71*D71</f>
        <v>22.34</v>
      </c>
      <c r="H68" s="74">
        <f>SUM(E68:G68)</f>
        <v>22.34</v>
      </c>
    </row>
    <row r="69" spans="1:8" ht="12.75">
      <c r="A69" s="39" t="s">
        <v>162</v>
      </c>
      <c r="B69" s="183" t="s">
        <v>186</v>
      </c>
      <c r="C69" s="143">
        <v>1.25</v>
      </c>
      <c r="D69" s="143">
        <v>12</v>
      </c>
      <c r="E69" s="185"/>
      <c r="F69" s="185"/>
      <c r="G69" s="73"/>
      <c r="H69" s="74"/>
    </row>
    <row r="70" spans="1:8" ht="12.75">
      <c r="A70" s="39" t="s">
        <v>162</v>
      </c>
      <c r="B70" s="183" t="s">
        <v>184</v>
      </c>
      <c r="C70" s="143">
        <v>4</v>
      </c>
      <c r="D70" s="143">
        <v>0.21</v>
      </c>
      <c r="E70" s="185"/>
      <c r="F70" s="185"/>
      <c r="G70" s="73"/>
      <c r="H70" s="74"/>
    </row>
    <row r="71" spans="1:8" ht="12.75">
      <c r="A71" s="39" t="s">
        <v>162</v>
      </c>
      <c r="B71" s="183" t="s">
        <v>190</v>
      </c>
      <c r="C71" s="143">
        <v>1</v>
      </c>
      <c r="D71" s="143">
        <v>6.5</v>
      </c>
      <c r="E71" s="185"/>
      <c r="F71" s="185"/>
      <c r="G71" s="73"/>
      <c r="H71" s="74"/>
    </row>
    <row r="72" spans="1:8" ht="12.75">
      <c r="A72" s="39" t="s">
        <v>114</v>
      </c>
      <c r="B72" s="139" t="s">
        <v>172</v>
      </c>
      <c r="C72" s="144"/>
      <c r="D72" s="144"/>
      <c r="E72" s="143">
        <v>3.76</v>
      </c>
      <c r="F72" s="143">
        <v>4.52</v>
      </c>
      <c r="G72" s="73"/>
      <c r="H72" s="74">
        <f>SUM(E72:G72)</f>
        <v>8.28</v>
      </c>
    </row>
    <row r="73" spans="1:8" ht="12.75">
      <c r="A73" s="39" t="s">
        <v>114</v>
      </c>
      <c r="B73" s="139" t="s">
        <v>173</v>
      </c>
      <c r="C73" s="144"/>
      <c r="D73" s="144"/>
      <c r="E73" s="143">
        <v>9.71</v>
      </c>
      <c r="F73" s="143">
        <v>10.64</v>
      </c>
      <c r="G73" s="73"/>
      <c r="H73" s="74">
        <f>SUM(E73:G73)</f>
        <v>20.35</v>
      </c>
    </row>
    <row r="74" spans="1:8" ht="12.75">
      <c r="A74" s="39" t="s">
        <v>114</v>
      </c>
      <c r="B74" s="139" t="s">
        <v>7</v>
      </c>
      <c r="C74" s="144"/>
      <c r="D74" s="144"/>
      <c r="E74" s="143">
        <v>14.52</v>
      </c>
      <c r="F74" s="143">
        <v>44.65</v>
      </c>
      <c r="G74" s="73"/>
      <c r="H74" s="74">
        <f>SUM(E74:G74)</f>
        <v>59.17</v>
      </c>
    </row>
    <row r="75" spans="1:8" ht="12.75">
      <c r="A75" s="39" t="s">
        <v>114</v>
      </c>
      <c r="B75" s="139" t="s">
        <v>174</v>
      </c>
      <c r="C75" s="181"/>
      <c r="D75" s="181"/>
      <c r="E75" s="143">
        <v>1.8</v>
      </c>
      <c r="F75" s="143">
        <v>2.27</v>
      </c>
      <c r="G75" s="182"/>
      <c r="H75" s="74">
        <f>SUM(E75:G75)</f>
        <v>4.07</v>
      </c>
    </row>
    <row r="76" spans="1:8" ht="12.75">
      <c r="A76" s="39" t="s">
        <v>115</v>
      </c>
      <c r="B76" s="123" t="s">
        <v>109</v>
      </c>
      <c r="C76" s="124"/>
      <c r="D76" s="124"/>
      <c r="E76" s="125"/>
      <c r="F76" s="125"/>
      <c r="G76" s="126"/>
      <c r="H76" s="70">
        <f>SUM(H47:H75)</f>
        <v>619.028</v>
      </c>
    </row>
    <row r="77" spans="1:8" ht="12.75">
      <c r="A77" s="39" t="s">
        <v>117</v>
      </c>
      <c r="B77" s="137" t="s">
        <v>102</v>
      </c>
      <c r="C77" s="136"/>
      <c r="D77" s="136"/>
      <c r="E77" s="125"/>
      <c r="F77" s="125"/>
      <c r="G77" s="125"/>
      <c r="H77" s="75"/>
    </row>
    <row r="78" spans="1:8" ht="12.75">
      <c r="A78" s="39" t="s">
        <v>114</v>
      </c>
      <c r="B78" s="118" t="s">
        <v>132</v>
      </c>
      <c r="C78" s="119"/>
      <c r="D78" s="119"/>
      <c r="E78" s="72">
        <v>10.71</v>
      </c>
      <c r="F78" s="72">
        <v>3.1</v>
      </c>
      <c r="G78" s="145"/>
      <c r="H78" s="74">
        <f>SUM(E78:G78)</f>
        <v>13.81</v>
      </c>
    </row>
    <row r="79" spans="1:8" ht="12.75">
      <c r="A79" s="39" t="s">
        <v>114</v>
      </c>
      <c r="B79" s="118" t="s">
        <v>68</v>
      </c>
      <c r="C79" s="119"/>
      <c r="D79" s="119"/>
      <c r="E79" s="72">
        <v>7.5</v>
      </c>
      <c r="F79" s="72">
        <v>0.13</v>
      </c>
      <c r="G79" s="76"/>
      <c r="H79" s="74">
        <f>+SUM(E79:G79)</f>
        <v>7.63</v>
      </c>
    </row>
    <row r="80" spans="1:8" ht="12.75">
      <c r="A80" s="39" t="s">
        <v>114</v>
      </c>
      <c r="B80" s="118" t="s">
        <v>146</v>
      </c>
      <c r="C80" s="119"/>
      <c r="D80" s="119"/>
      <c r="E80" s="72">
        <v>0</v>
      </c>
      <c r="F80" s="72">
        <v>10</v>
      </c>
      <c r="G80" s="76" t="e">
        <f>#REF!*#REF!</f>
        <v>#REF!</v>
      </c>
      <c r="H80" s="74">
        <f>SUM(E80,F80)</f>
        <v>10</v>
      </c>
    </row>
    <row r="81" spans="1:8" ht="12.75">
      <c r="A81" s="39" t="s">
        <v>114</v>
      </c>
      <c r="B81" s="118" t="s">
        <v>9</v>
      </c>
      <c r="C81" s="119"/>
      <c r="D81" s="119"/>
      <c r="E81" s="72">
        <v>0</v>
      </c>
      <c r="F81" s="72">
        <v>0</v>
      </c>
      <c r="G81" s="76">
        <f>C82*D82</f>
        <v>30.92</v>
      </c>
      <c r="H81" s="74">
        <f>SUM(E81:G81)</f>
        <v>30.92</v>
      </c>
    </row>
    <row r="82" spans="1:8" ht="12.75">
      <c r="A82" s="39" t="s">
        <v>162</v>
      </c>
      <c r="B82" s="189" t="s">
        <v>145</v>
      </c>
      <c r="C82" s="190">
        <v>1</v>
      </c>
      <c r="D82" s="190">
        <v>30.92</v>
      </c>
      <c r="E82" s="191"/>
      <c r="F82" s="191"/>
      <c r="G82" s="120"/>
      <c r="H82" s="74"/>
    </row>
    <row r="83" spans="1:8" ht="12.75">
      <c r="A83" s="39" t="s">
        <v>114</v>
      </c>
      <c r="B83" s="118" t="s">
        <v>133</v>
      </c>
      <c r="C83" s="119"/>
      <c r="D83" s="119"/>
      <c r="E83" s="72">
        <v>0</v>
      </c>
      <c r="F83" s="72">
        <v>0</v>
      </c>
      <c r="G83" s="120"/>
      <c r="H83" s="74">
        <f>SUM(E83,F83)</f>
        <v>0</v>
      </c>
    </row>
    <row r="84" spans="1:8" ht="12.75">
      <c r="A84" s="39" t="s">
        <v>115</v>
      </c>
      <c r="B84" s="112" t="s">
        <v>103</v>
      </c>
      <c r="C84" s="121"/>
      <c r="D84" s="121"/>
      <c r="E84" s="71"/>
      <c r="F84" s="71"/>
      <c r="G84" s="122"/>
      <c r="H84" s="70">
        <f>SUM(H78:H83)</f>
        <v>62.36</v>
      </c>
    </row>
    <row r="85" spans="1:8" ht="12.75">
      <c r="A85" s="39" t="s">
        <v>116</v>
      </c>
      <c r="B85" s="77" t="s">
        <v>110</v>
      </c>
      <c r="C85" s="78"/>
      <c r="D85" s="79"/>
      <c r="E85" s="80"/>
      <c r="F85" s="80"/>
      <c r="G85" s="81"/>
      <c r="H85" s="82">
        <f>SUM(H84,H76,H45)</f>
        <v>964.0355</v>
      </c>
    </row>
    <row r="86" spans="2:8" ht="12.75">
      <c r="B86" s="83"/>
      <c r="C86" s="19"/>
      <c r="D86" s="18"/>
      <c r="E86" s="13"/>
      <c r="F86" s="13"/>
      <c r="G86" s="12"/>
      <c r="H86" s="84"/>
    </row>
    <row r="87" spans="2:8" ht="12.75">
      <c r="B87" s="7"/>
      <c r="C87" s="19"/>
      <c r="D87" s="18"/>
      <c r="E87" s="13"/>
      <c r="F87" s="13"/>
      <c r="G87" s="12"/>
      <c r="H87" s="17"/>
    </row>
    <row r="88" spans="1:8" ht="12.75">
      <c r="A88" s="39" t="s">
        <v>118</v>
      </c>
      <c r="B88" s="85" t="s">
        <v>62</v>
      </c>
      <c r="C88" s="85"/>
      <c r="D88" s="3"/>
      <c r="E88" s="13"/>
      <c r="F88" s="13"/>
      <c r="G88" s="13"/>
      <c r="H88" s="8"/>
    </row>
    <row r="89" spans="2:8" ht="12.75">
      <c r="B89" s="86"/>
      <c r="C89" s="86"/>
      <c r="D89" s="86"/>
      <c r="E89" s="87"/>
      <c r="F89" s="87"/>
      <c r="G89" s="87"/>
      <c r="H89" s="88" t="s">
        <v>67</v>
      </c>
    </row>
    <row r="90" spans="1:8" ht="12.75">
      <c r="A90" s="39" t="s">
        <v>117</v>
      </c>
      <c r="B90" s="137" t="s">
        <v>134</v>
      </c>
      <c r="C90" s="137"/>
      <c r="D90" s="137"/>
      <c r="E90" s="75"/>
      <c r="F90" s="75"/>
      <c r="G90" s="75"/>
      <c r="H90" s="75"/>
    </row>
    <row r="91" spans="1:8" ht="12.75">
      <c r="A91" s="39" t="s">
        <v>145</v>
      </c>
      <c r="B91" s="118" t="s">
        <v>135</v>
      </c>
      <c r="C91" s="119"/>
      <c r="D91" s="119"/>
      <c r="E91" s="10"/>
      <c r="F91" s="10"/>
      <c r="G91" s="11">
        <v>6.26</v>
      </c>
      <c r="H91" s="111">
        <f>G91</f>
        <v>6.26</v>
      </c>
    </row>
    <row r="92" spans="2:8" ht="12.75">
      <c r="B92" s="118" t="s">
        <v>175</v>
      </c>
      <c r="C92" s="119"/>
      <c r="D92" s="119"/>
      <c r="E92" s="10"/>
      <c r="F92" s="10"/>
      <c r="G92" s="11">
        <v>100</v>
      </c>
      <c r="H92" s="111">
        <f>G92</f>
        <v>100</v>
      </c>
    </row>
    <row r="93" spans="1:8" ht="12.75">
      <c r="A93" s="39" t="s">
        <v>115</v>
      </c>
      <c r="B93" s="118" t="s">
        <v>133</v>
      </c>
      <c r="C93" s="119"/>
      <c r="D93" s="119"/>
      <c r="E93" s="127"/>
      <c r="F93" s="127"/>
      <c r="G93" s="72">
        <v>0</v>
      </c>
      <c r="H93" s="111">
        <f>G93</f>
        <v>0</v>
      </c>
    </row>
    <row r="94" spans="1:8" ht="12.75">
      <c r="A94" s="39" t="s">
        <v>117</v>
      </c>
      <c r="B94" s="128" t="s">
        <v>136</v>
      </c>
      <c r="C94" s="129"/>
      <c r="D94" s="129"/>
      <c r="E94" s="130"/>
      <c r="F94" s="130"/>
      <c r="G94" s="125"/>
      <c r="H94" s="131">
        <f>SUM(H91:H93)</f>
        <v>106.26</v>
      </c>
    </row>
    <row r="95" spans="1:8" ht="12.75">
      <c r="A95" s="39" t="s">
        <v>145</v>
      </c>
      <c r="B95" s="138" t="s">
        <v>137</v>
      </c>
      <c r="C95" s="129"/>
      <c r="D95" s="129"/>
      <c r="E95" s="130"/>
      <c r="F95" s="130"/>
      <c r="G95" s="125"/>
      <c r="H95" s="125"/>
    </row>
    <row r="96" spans="1:8" ht="12.75">
      <c r="A96" s="39" t="s">
        <v>145</v>
      </c>
      <c r="B96" s="118" t="s">
        <v>176</v>
      </c>
      <c r="C96" s="119"/>
      <c r="D96" s="119"/>
      <c r="E96" s="89"/>
      <c r="F96" s="89"/>
      <c r="G96" s="11">
        <v>54</v>
      </c>
      <c r="H96" s="111">
        <f>G96</f>
        <v>54</v>
      </c>
    </row>
    <row r="97" spans="2:8" ht="12.75">
      <c r="B97" s="118" t="s">
        <v>177</v>
      </c>
      <c r="C97" s="119"/>
      <c r="D97" s="119"/>
      <c r="E97" s="11"/>
      <c r="F97" s="11"/>
      <c r="G97" s="11">
        <v>2.16</v>
      </c>
      <c r="H97" s="73">
        <f>G97</f>
        <v>2.16</v>
      </c>
    </row>
    <row r="98" spans="1:8" ht="12.75">
      <c r="A98" s="39" t="s">
        <v>145</v>
      </c>
      <c r="B98" s="118" t="s">
        <v>144</v>
      </c>
      <c r="C98" s="119"/>
      <c r="D98" s="119"/>
      <c r="E98" s="89"/>
      <c r="F98" s="89"/>
      <c r="G98" s="11">
        <v>68.52</v>
      </c>
      <c r="H98" s="111">
        <f>G98</f>
        <v>68.52</v>
      </c>
    </row>
    <row r="99" spans="1:8" ht="12.75">
      <c r="A99" s="39" t="s">
        <v>115</v>
      </c>
      <c r="B99" s="118" t="s">
        <v>133</v>
      </c>
      <c r="C99" s="119"/>
      <c r="D99" s="119"/>
      <c r="E99" s="132"/>
      <c r="F99" s="132"/>
      <c r="G99" s="72">
        <v>0</v>
      </c>
      <c r="H99" s="111">
        <f>G99</f>
        <v>0</v>
      </c>
    </row>
    <row r="100" spans="1:8" ht="12.75">
      <c r="A100" s="39" t="s">
        <v>116</v>
      </c>
      <c r="B100" s="128" t="s">
        <v>138</v>
      </c>
      <c r="C100" s="133"/>
      <c r="D100" s="133"/>
      <c r="E100" s="130"/>
      <c r="F100" s="130"/>
      <c r="G100" s="125"/>
      <c r="H100" s="131">
        <f>SUM(H96:H99)</f>
        <v>124.67999999999999</v>
      </c>
    </row>
    <row r="101" spans="2:8" ht="12.75">
      <c r="B101" s="62" t="s">
        <v>69</v>
      </c>
      <c r="C101" s="90"/>
      <c r="D101" s="90"/>
      <c r="E101" s="80"/>
      <c r="F101" s="80"/>
      <c r="G101" s="80"/>
      <c r="H101" s="91">
        <f>SUM(H94+H100)</f>
        <v>230.94</v>
      </c>
    </row>
    <row r="102" spans="2:8" ht="12.75">
      <c r="B102" s="4"/>
      <c r="C102" s="4"/>
      <c r="D102" s="4"/>
      <c r="E102" s="4"/>
      <c r="F102" s="4"/>
      <c r="G102" s="4"/>
      <c r="H102" s="2"/>
    </row>
    <row r="103" spans="2:8" ht="12.75">
      <c r="B103" s="4"/>
      <c r="C103" s="4"/>
      <c r="D103" s="4"/>
      <c r="E103" s="4"/>
      <c r="F103" s="4"/>
      <c r="G103" s="4"/>
      <c r="H103" s="2"/>
    </row>
    <row r="104" spans="2:8" ht="12.75">
      <c r="B104" s="112" t="s">
        <v>139</v>
      </c>
      <c r="C104" s="113"/>
      <c r="D104" s="113"/>
      <c r="E104" s="113"/>
      <c r="F104" s="113"/>
      <c r="G104" s="113"/>
      <c r="H104" s="114"/>
    </row>
    <row r="105" spans="2:7" ht="12.75">
      <c r="B105" s="92" t="s">
        <v>64</v>
      </c>
      <c r="C105" s="93"/>
      <c r="D105" s="93"/>
      <c r="E105" s="93"/>
      <c r="F105" s="94">
        <f>H85</f>
        <v>964.0355</v>
      </c>
      <c r="G105" s="95"/>
    </row>
    <row r="106" spans="2:7" ht="12.75">
      <c r="B106" s="96" t="s">
        <v>65</v>
      </c>
      <c r="C106" s="97"/>
      <c r="D106" s="97"/>
      <c r="E106" s="97"/>
      <c r="F106" s="98">
        <f>H101</f>
        <v>230.94</v>
      </c>
      <c r="G106" s="95"/>
    </row>
    <row r="107" spans="2:7" ht="12.75">
      <c r="B107" s="99" t="s">
        <v>10</v>
      </c>
      <c r="C107" s="100"/>
      <c r="D107" s="100"/>
      <c r="E107" s="100"/>
      <c r="F107" s="101">
        <f>SUM(H9-F105)</f>
        <v>1435.9645</v>
      </c>
      <c r="G107" s="102"/>
    </row>
    <row r="108" spans="2:7" ht="13.5" thickBot="1">
      <c r="B108" s="96" t="s">
        <v>11</v>
      </c>
      <c r="C108" s="97"/>
      <c r="D108" s="97"/>
      <c r="E108" s="97"/>
      <c r="F108" s="103">
        <f>SUM(H9-(F105+F106))</f>
        <v>1205.0245</v>
      </c>
      <c r="G108" s="95"/>
    </row>
    <row r="109" spans="2:7" ht="13.5" thickTop="1">
      <c r="B109" s="104" t="s">
        <v>70</v>
      </c>
      <c r="C109" s="105"/>
      <c r="D109" s="105"/>
      <c r="E109" s="105"/>
      <c r="F109" s="106">
        <f>F105/E8</f>
        <v>2.41008875</v>
      </c>
      <c r="G109" s="107"/>
    </row>
    <row r="110" spans="2:7" ht="12.75">
      <c r="B110" s="108" t="s">
        <v>71</v>
      </c>
      <c r="C110" s="109"/>
      <c r="D110" s="109"/>
      <c r="E110" s="109"/>
      <c r="F110" s="110">
        <f>(F105+F106)/E8</f>
        <v>2.98743875</v>
      </c>
      <c r="G110" s="107"/>
    </row>
  </sheetData>
  <sheetProtection sheet="1" objects="1" scenarios="1"/>
  <mergeCells count="1">
    <mergeCell ref="C12:D12"/>
  </mergeCells>
  <printOptions/>
  <pageMargins left="1.036" right="1.036" top="1.036" bottom="1.036" header="0.5" footer="0.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AS442"/>
  <sheetViews>
    <sheetView workbookViewId="0" topLeftCell="A1">
      <pane xSplit="1" ySplit="3" topLeftCell="B4" activePane="bottomRight" state="frozen"/>
      <selection pane="topLeft" activeCell="A1" sqref="A1"/>
      <selection pane="topRight" activeCell="B1" sqref="B1"/>
      <selection pane="bottomLeft" activeCell="A8" sqref="A8"/>
      <selection pane="bottomRight" activeCell="A1" sqref="A1"/>
    </sheetView>
  </sheetViews>
  <sheetFormatPr defaultColWidth="9.8515625" defaultRowHeight="12.75"/>
  <cols>
    <col min="1" max="1" width="29.421875" style="31" customWidth="1"/>
    <col min="2" max="2" width="7.7109375" style="31" customWidth="1"/>
    <col min="3" max="3" width="8.7109375" style="153" customWidth="1"/>
    <col min="4" max="4" width="7.7109375" style="31" customWidth="1"/>
    <col min="5" max="5" width="6.7109375" style="153" customWidth="1"/>
    <col min="6" max="6" width="5.7109375" style="151" customWidth="1"/>
    <col min="7" max="7" width="9.7109375" style="153" customWidth="1"/>
    <col min="8" max="8" width="9.7109375" style="31" customWidth="1"/>
    <col min="9" max="9" width="9.8515625" style="153" customWidth="1"/>
    <col min="10" max="10" width="9.8515625" style="31" customWidth="1"/>
    <col min="11" max="11" width="9.8515625" style="153" customWidth="1"/>
    <col min="12" max="12" width="11.57421875" style="33" customWidth="1"/>
    <col min="13" max="13" width="9.8515625" style="153" customWidth="1"/>
    <col min="14" max="14" width="9.8515625" style="31" customWidth="1"/>
    <col min="15" max="15" width="9.8515625" style="153" customWidth="1"/>
    <col min="16" max="16" width="9.8515625" style="31" customWidth="1"/>
    <col min="17" max="17" width="10.7109375" style="153" customWidth="1"/>
    <col min="18" max="23" width="9.8515625" style="31" customWidth="1"/>
    <col min="24" max="16384" width="9.8515625" style="31" customWidth="1"/>
  </cols>
  <sheetData>
    <row r="1" spans="1:45" s="165" customFormat="1" ht="12.75">
      <c r="A1" s="170" t="s">
        <v>131</v>
      </c>
      <c r="B1" s="162" t="s">
        <v>75</v>
      </c>
      <c r="C1" s="163" t="s">
        <v>77</v>
      </c>
      <c r="D1" s="162" t="s">
        <v>77</v>
      </c>
      <c r="E1" s="163" t="s">
        <v>17</v>
      </c>
      <c r="F1" s="162" t="s">
        <v>18</v>
      </c>
      <c r="G1" s="163" t="s">
        <v>19</v>
      </c>
      <c r="H1" s="162" t="s">
        <v>92</v>
      </c>
      <c r="I1" s="163" t="s">
        <v>80</v>
      </c>
      <c r="J1" s="162" t="s">
        <v>82</v>
      </c>
      <c r="K1" s="163" t="s">
        <v>84</v>
      </c>
      <c r="L1" s="164" t="s">
        <v>99</v>
      </c>
      <c r="M1" s="187" t="s">
        <v>141</v>
      </c>
      <c r="N1" s="188"/>
      <c r="O1" s="163" t="s">
        <v>96</v>
      </c>
      <c r="P1" s="162" t="s">
        <v>98</v>
      </c>
      <c r="Q1" s="163" t="s">
        <v>101</v>
      </c>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row>
    <row r="2" spans="1:45" s="165" customFormat="1" ht="12.75">
      <c r="A2" s="166"/>
      <c r="B2" s="162" t="s">
        <v>76</v>
      </c>
      <c r="C2" s="163" t="s">
        <v>78</v>
      </c>
      <c r="D2" s="162" t="s">
        <v>79</v>
      </c>
      <c r="E2" s="163"/>
      <c r="F2" s="162"/>
      <c r="G2" s="163"/>
      <c r="H2" s="162"/>
      <c r="I2" s="163" t="s">
        <v>81</v>
      </c>
      <c r="J2" s="162" t="s">
        <v>83</v>
      </c>
      <c r="K2" s="163" t="s">
        <v>85</v>
      </c>
      <c r="L2" s="164" t="s">
        <v>100</v>
      </c>
      <c r="M2" s="162"/>
      <c r="N2" s="162"/>
      <c r="O2" s="163" t="s">
        <v>97</v>
      </c>
      <c r="P2" s="162" t="s">
        <v>97</v>
      </c>
      <c r="Q2" s="163" t="s">
        <v>86</v>
      </c>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row>
    <row r="3" spans="1:45" s="165" customFormat="1" ht="12.75">
      <c r="A3" s="166"/>
      <c r="B3" s="167" t="s">
        <v>22</v>
      </c>
      <c r="C3" s="168" t="s">
        <v>14</v>
      </c>
      <c r="D3" s="167" t="s">
        <v>23</v>
      </c>
      <c r="E3" s="168" t="s">
        <v>24</v>
      </c>
      <c r="F3" s="167"/>
      <c r="G3" s="168" t="s">
        <v>25</v>
      </c>
      <c r="H3" s="167" t="s">
        <v>25</v>
      </c>
      <c r="I3" s="168" t="s">
        <v>25</v>
      </c>
      <c r="J3" s="167" t="s">
        <v>26</v>
      </c>
      <c r="K3" s="168" t="s">
        <v>26</v>
      </c>
      <c r="L3" s="169" t="s">
        <v>14</v>
      </c>
      <c r="M3" s="163" t="s">
        <v>27</v>
      </c>
      <c r="N3" s="162" t="s">
        <v>28</v>
      </c>
      <c r="O3" s="168"/>
      <c r="P3" s="167"/>
      <c r="Q3" s="168"/>
      <c r="R3" s="174"/>
      <c r="S3" s="174"/>
      <c r="T3" s="174"/>
      <c r="U3" s="174"/>
      <c r="V3" s="174"/>
      <c r="W3" s="174"/>
      <c r="X3" s="174"/>
      <c r="Y3" s="174"/>
      <c r="Z3" s="174"/>
      <c r="AA3" s="174"/>
      <c r="AB3" s="174"/>
      <c r="AC3" s="174"/>
      <c r="AD3" s="174"/>
      <c r="AE3" s="174"/>
      <c r="AF3" s="174"/>
      <c r="AG3" s="174"/>
      <c r="AH3" s="174"/>
      <c r="AI3" s="174"/>
      <c r="AJ3" s="174"/>
      <c r="AK3" s="174"/>
      <c r="AL3" s="174"/>
      <c r="AM3" s="174"/>
      <c r="AN3" s="174"/>
      <c r="AO3" s="174"/>
      <c r="AP3" s="174"/>
      <c r="AQ3" s="174"/>
      <c r="AR3" s="174"/>
      <c r="AS3" s="174"/>
    </row>
    <row r="4" spans="1:45" s="171" customFormat="1" ht="12.75">
      <c r="A4" s="34" t="s">
        <v>74</v>
      </c>
      <c r="B4" s="9"/>
      <c r="C4" s="152"/>
      <c r="D4" s="41"/>
      <c r="E4" s="154"/>
      <c r="F4" s="16"/>
      <c r="G4" s="154"/>
      <c r="H4" s="6">
        <f>IF(ISNUMBER(G4),0.4*G4,"")</f>
      </c>
      <c r="I4" s="154"/>
      <c r="J4" s="9"/>
      <c r="K4" s="157">
        <f>IF(ISNUMBER(J4),0.2*J4,"")</f>
      </c>
      <c r="L4" s="24"/>
      <c r="M4" s="158"/>
      <c r="N4" s="41"/>
      <c r="O4" s="160">
        <f>IF(AND(ISNUMBER(G4),ISNUMBER(I4)),G4/I4,"")</f>
      </c>
      <c r="P4" s="5">
        <f>IF(ISNUMBER(O4),IF(O4&lt;20,O4,20),"")</f>
      </c>
      <c r="Q4" s="160">
        <f>IF(ISNUMBER(P4),('Prices &amp; Rates'!$C$4)/(1-(1+'Prices &amp; Rates'!$C$4)^(-P4)),"")</f>
      </c>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row>
    <row r="5" spans="1:17" ht="12.75">
      <c r="A5" s="40" t="s">
        <v>58</v>
      </c>
      <c r="B5" s="9">
        <v>75</v>
      </c>
      <c r="C5" s="152"/>
      <c r="D5" s="41"/>
      <c r="E5" s="154"/>
      <c r="F5" s="16" t="s">
        <v>20</v>
      </c>
      <c r="G5" s="154">
        <v>12000</v>
      </c>
      <c r="H5" s="6">
        <f aca="true" t="shared" si="0" ref="H5:H68">IF(ISNUMBER(G5),0.4*G5,"")</f>
        <v>4800</v>
      </c>
      <c r="I5" s="154">
        <v>500</v>
      </c>
      <c r="J5" s="9">
        <v>30700</v>
      </c>
      <c r="K5" s="157">
        <f>IF(ISNUMBER(J5),0.2*J5,"")</f>
        <v>6140</v>
      </c>
      <c r="L5" s="24">
        <v>1</v>
      </c>
      <c r="M5" s="158">
        <v>0.007</v>
      </c>
      <c r="N5" s="41">
        <v>2</v>
      </c>
      <c r="O5" s="160">
        <f>IF(AND(ISNUMBER(G5),ISNUMBER(I5)),G5/I5,"")</f>
        <v>24</v>
      </c>
      <c r="P5" s="5">
        <f>IF(ISNUMBER(O5),IF(O5&lt;20,O5,20),"")</f>
        <v>20</v>
      </c>
      <c r="Q5" s="160">
        <f>IF(ISNUMBER(P5),('Prices &amp; Rates'!$C$4/100)/(1-(1+'Prices &amp; Rates'!$C$4/100)^(-P5)),"")</f>
        <v>0.13387878003966064</v>
      </c>
    </row>
    <row r="6" spans="1:17" ht="12.75">
      <c r="A6" s="40" t="s">
        <v>29</v>
      </c>
      <c r="B6" s="9">
        <v>60</v>
      </c>
      <c r="C6" s="152"/>
      <c r="D6" s="41"/>
      <c r="E6" s="154"/>
      <c r="F6" s="16" t="s">
        <v>21</v>
      </c>
      <c r="G6" s="154">
        <v>16000</v>
      </c>
      <c r="H6" s="6">
        <f t="shared" si="0"/>
        <v>6400</v>
      </c>
      <c r="I6" s="154">
        <v>500</v>
      </c>
      <c r="J6" s="9">
        <v>23600</v>
      </c>
      <c r="K6" s="157">
        <f aca="true" t="shared" si="1" ref="K6:K69">IF(ISNUMBER(J6),0.2*J6,"")</f>
        <v>4720</v>
      </c>
      <c r="L6" s="24">
        <v>1</v>
      </c>
      <c r="M6" s="158">
        <v>0.003</v>
      </c>
      <c r="N6" s="41">
        <v>2</v>
      </c>
      <c r="O6" s="160">
        <f aca="true" t="shared" si="2" ref="O6:O47">IF(AND(ISNUMBER(G6),ISNUMBER(I6)),G6/I6,"")</f>
        <v>32</v>
      </c>
      <c r="P6" s="5">
        <f aca="true" t="shared" si="3" ref="P6:P69">IF(ISNUMBER(O6),IF(O6&lt;20,O6,20),"")</f>
        <v>20</v>
      </c>
      <c r="Q6" s="160">
        <f>IF(ISNUMBER(P6),('Prices &amp; Rates'!$C$4/100)/(1-(1+'Prices &amp; Rates'!$C$4/100)^(-P6)),"")</f>
        <v>0.13387878003966064</v>
      </c>
    </row>
    <row r="7" spans="1:17" ht="12.75">
      <c r="A7" s="40" t="s">
        <v>30</v>
      </c>
      <c r="B7" s="9">
        <v>100</v>
      </c>
      <c r="C7" s="152"/>
      <c r="D7" s="41"/>
      <c r="E7" s="154"/>
      <c r="F7" s="16" t="s">
        <v>21</v>
      </c>
      <c r="G7" s="154">
        <v>12000</v>
      </c>
      <c r="H7" s="6">
        <f t="shared" si="0"/>
        <v>4800</v>
      </c>
      <c r="I7" s="154">
        <v>550</v>
      </c>
      <c r="J7" s="9">
        <v>40500</v>
      </c>
      <c r="K7" s="157">
        <f t="shared" si="1"/>
        <v>8100</v>
      </c>
      <c r="L7" s="24">
        <v>1</v>
      </c>
      <c r="M7" s="158">
        <v>0.007</v>
      </c>
      <c r="N7" s="41">
        <v>2</v>
      </c>
      <c r="O7" s="160">
        <f t="shared" si="2"/>
        <v>21.818181818181817</v>
      </c>
      <c r="P7" s="5">
        <f t="shared" si="3"/>
        <v>20</v>
      </c>
      <c r="Q7" s="160">
        <f>IF(ISNUMBER(P7),('Prices &amp; Rates'!$C$4/100)/(1-(1+'Prices &amp; Rates'!$C$4/100)^(-P7)),"")</f>
        <v>0.13387878003966064</v>
      </c>
    </row>
    <row r="8" spans="1:17" ht="12.75">
      <c r="A8" s="40" t="s">
        <v>59</v>
      </c>
      <c r="B8" s="9">
        <v>120</v>
      </c>
      <c r="C8" s="152"/>
      <c r="D8" s="41"/>
      <c r="E8" s="154"/>
      <c r="F8" s="16" t="s">
        <v>21</v>
      </c>
      <c r="G8" s="154">
        <v>16000</v>
      </c>
      <c r="H8" s="6">
        <f t="shared" si="0"/>
        <v>6400</v>
      </c>
      <c r="I8" s="154">
        <v>400</v>
      </c>
      <c r="J8" s="9">
        <v>55000</v>
      </c>
      <c r="K8" s="157">
        <f t="shared" si="1"/>
        <v>11000</v>
      </c>
      <c r="L8" s="24">
        <v>1</v>
      </c>
      <c r="M8" s="158">
        <v>0.007</v>
      </c>
      <c r="N8" s="41">
        <v>2</v>
      </c>
      <c r="O8" s="160">
        <f t="shared" si="2"/>
        <v>40</v>
      </c>
      <c r="P8" s="5">
        <f t="shared" si="3"/>
        <v>20</v>
      </c>
      <c r="Q8" s="160">
        <f>IF(ISNUMBER(P8),('Prices &amp; Rates'!$C$4/100)/(1-(1+'Prices &amp; Rates'!$C$4/100)^(-P8)),"")</f>
        <v>0.13387878003966064</v>
      </c>
    </row>
    <row r="9" spans="1:17" ht="12.75">
      <c r="A9" s="40" t="s">
        <v>31</v>
      </c>
      <c r="B9" s="9">
        <v>160</v>
      </c>
      <c r="C9" s="152"/>
      <c r="D9" s="41"/>
      <c r="E9" s="154"/>
      <c r="F9" s="16" t="s">
        <v>21</v>
      </c>
      <c r="G9" s="154">
        <v>12000</v>
      </c>
      <c r="H9" s="6">
        <f t="shared" si="0"/>
        <v>4800</v>
      </c>
      <c r="I9" s="154">
        <v>600</v>
      </c>
      <c r="J9" s="9">
        <v>53400</v>
      </c>
      <c r="K9" s="157">
        <f t="shared" si="1"/>
        <v>10680</v>
      </c>
      <c r="L9" s="24">
        <v>1</v>
      </c>
      <c r="M9" s="158">
        <v>0.007</v>
      </c>
      <c r="N9" s="41">
        <v>2</v>
      </c>
      <c r="O9" s="160">
        <f t="shared" si="2"/>
        <v>20</v>
      </c>
      <c r="P9" s="5">
        <f t="shared" si="3"/>
        <v>20</v>
      </c>
      <c r="Q9" s="160">
        <f>IF(ISNUMBER(P9),('Prices &amp; Rates'!$C$4/100)/(1-(1+'Prices &amp; Rates'!$C$4/100)^(-P9)),"")</f>
        <v>0.13387878003966064</v>
      </c>
    </row>
    <row r="10" spans="1:17" ht="12.75">
      <c r="A10" s="40" t="s">
        <v>32</v>
      </c>
      <c r="B10" s="9">
        <v>160</v>
      </c>
      <c r="C10" s="152"/>
      <c r="D10" s="41"/>
      <c r="E10" s="154"/>
      <c r="F10" s="16" t="s">
        <v>21</v>
      </c>
      <c r="G10" s="154">
        <v>16000</v>
      </c>
      <c r="H10" s="6">
        <f t="shared" si="0"/>
        <v>6400</v>
      </c>
      <c r="I10" s="154">
        <v>600</v>
      </c>
      <c r="J10" s="9">
        <v>53400</v>
      </c>
      <c r="K10" s="157">
        <f t="shared" si="1"/>
        <v>10680</v>
      </c>
      <c r="L10" s="24">
        <v>1</v>
      </c>
      <c r="M10" s="158">
        <v>0.003</v>
      </c>
      <c r="N10" s="41">
        <v>2</v>
      </c>
      <c r="O10" s="160">
        <f t="shared" si="2"/>
        <v>26.666666666666668</v>
      </c>
      <c r="P10" s="5">
        <f t="shared" si="3"/>
        <v>20</v>
      </c>
      <c r="Q10" s="160">
        <f>IF(ISNUMBER(P10),('Prices &amp; Rates'!$C$4/100)/(1-(1+'Prices &amp; Rates'!$C$4/100)^(-P10)),"")</f>
        <v>0.13387878003966064</v>
      </c>
    </row>
    <row r="11" spans="1:45" s="171" customFormat="1" ht="12">
      <c r="A11" s="40"/>
      <c r="B11" s="9"/>
      <c r="C11" s="152"/>
      <c r="D11" s="41"/>
      <c r="E11" s="154"/>
      <c r="F11" s="16"/>
      <c r="G11" s="154"/>
      <c r="H11" s="6">
        <f t="shared" si="0"/>
      </c>
      <c r="I11" s="154"/>
      <c r="J11" s="9"/>
      <c r="K11" s="157">
        <f t="shared" si="1"/>
      </c>
      <c r="L11" s="24"/>
      <c r="M11" s="158"/>
      <c r="N11" s="41"/>
      <c r="O11" s="160">
        <f t="shared" si="2"/>
      </c>
      <c r="P11" s="5">
        <f t="shared" si="3"/>
      </c>
      <c r="Q11" s="160">
        <f>IF(ISNUMBER(P11),('Prices &amp; Rates'!$C$4/100)/(1-(1+'Prices &amp; Rates'!$C$4/100)^(-P11)),"")</f>
      </c>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s="171" customFormat="1" ht="12.75">
      <c r="A12" s="34" t="s">
        <v>73</v>
      </c>
      <c r="B12" s="9"/>
      <c r="C12" s="152"/>
      <c r="D12" s="41"/>
      <c r="E12" s="154"/>
      <c r="F12" s="16"/>
      <c r="G12" s="154"/>
      <c r="H12" s="6">
        <f t="shared" si="0"/>
      </c>
      <c r="I12" s="154"/>
      <c r="J12" s="9"/>
      <c r="K12" s="157">
        <f t="shared" si="1"/>
      </c>
      <c r="L12" s="24"/>
      <c r="M12" s="154"/>
      <c r="N12" s="41"/>
      <c r="O12" s="160">
        <f t="shared" si="2"/>
      </c>
      <c r="P12" s="5">
        <f t="shared" si="3"/>
      </c>
      <c r="Q12" s="160">
        <f>IF(ISNUMBER(P12),('Prices &amp; Rates'!$C$4/100)/(1-(1+'Prices &amp; Rates'!$C$4/100)^(-P12)),"")</f>
      </c>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17" ht="12">
      <c r="A13" s="40" t="s">
        <v>33</v>
      </c>
      <c r="B13" s="9"/>
      <c r="C13" s="152">
        <v>80</v>
      </c>
      <c r="D13" s="42">
        <v>5</v>
      </c>
      <c r="E13" s="154">
        <v>18</v>
      </c>
      <c r="F13" s="16"/>
      <c r="G13" s="154">
        <v>2800</v>
      </c>
      <c r="H13" s="6">
        <f t="shared" si="0"/>
        <v>1120</v>
      </c>
      <c r="I13" s="154">
        <v>200</v>
      </c>
      <c r="J13" s="9">
        <v>20000</v>
      </c>
      <c r="K13" s="157">
        <f t="shared" si="1"/>
        <v>4000</v>
      </c>
      <c r="L13" s="24">
        <v>1</v>
      </c>
      <c r="M13" s="159">
        <v>0.1</v>
      </c>
      <c r="N13" s="41">
        <v>1.8</v>
      </c>
      <c r="O13" s="160">
        <f t="shared" si="2"/>
        <v>14</v>
      </c>
      <c r="P13" s="5">
        <f t="shared" si="3"/>
        <v>14</v>
      </c>
      <c r="Q13" s="160">
        <f>IF(ISNUMBER(P13),('Prices &amp; Rates'!$C$4/100)/(1-(1+'Prices &amp; Rates'!$C$4/100)^(-P13)),"")</f>
        <v>0.1508712461076816</v>
      </c>
    </row>
    <row r="14" spans="1:17" ht="12">
      <c r="A14" s="40" t="s">
        <v>34</v>
      </c>
      <c r="B14" s="9"/>
      <c r="C14" s="152">
        <v>75</v>
      </c>
      <c r="D14" s="42">
        <v>4</v>
      </c>
      <c r="E14" s="154">
        <v>16</v>
      </c>
      <c r="F14" s="16"/>
      <c r="G14" s="154">
        <v>2000</v>
      </c>
      <c r="H14" s="6">
        <f t="shared" si="0"/>
        <v>800</v>
      </c>
      <c r="I14" s="154">
        <v>200</v>
      </c>
      <c r="J14" s="9">
        <v>16000</v>
      </c>
      <c r="K14" s="157">
        <f t="shared" si="1"/>
        <v>3200</v>
      </c>
      <c r="L14" s="24">
        <v>1</v>
      </c>
      <c r="M14" s="159">
        <v>0.23</v>
      </c>
      <c r="N14" s="41">
        <v>1.8</v>
      </c>
      <c r="O14" s="160">
        <f t="shared" si="2"/>
        <v>10</v>
      </c>
      <c r="P14" s="5">
        <f t="shared" si="3"/>
        <v>10</v>
      </c>
      <c r="Q14" s="160">
        <f>IF(ISNUMBER(P14),('Prices &amp; Rates'!$C$4/100)/(1-(1+'Prices &amp; Rates'!$C$4/100)^(-P14)),"")</f>
        <v>0.17698416415984403</v>
      </c>
    </row>
    <row r="15" spans="1:17" ht="12">
      <c r="A15" s="40" t="s">
        <v>7</v>
      </c>
      <c r="B15" s="9">
        <v>200</v>
      </c>
      <c r="C15" s="152">
        <v>70</v>
      </c>
      <c r="D15" s="42">
        <v>3</v>
      </c>
      <c r="E15" s="154">
        <v>18</v>
      </c>
      <c r="F15" s="16" t="s">
        <v>20</v>
      </c>
      <c r="G15" s="154">
        <v>2200</v>
      </c>
      <c r="H15" s="6">
        <f t="shared" si="0"/>
        <v>880</v>
      </c>
      <c r="I15" s="154">
        <v>300</v>
      </c>
      <c r="J15" s="9">
        <v>130000</v>
      </c>
      <c r="K15" s="157">
        <f t="shared" si="1"/>
        <v>26000</v>
      </c>
      <c r="L15" s="24">
        <v>1</v>
      </c>
      <c r="M15" s="159">
        <v>0.04</v>
      </c>
      <c r="N15" s="41">
        <v>2.1</v>
      </c>
      <c r="O15" s="160">
        <f t="shared" si="2"/>
        <v>7.333333333333333</v>
      </c>
      <c r="P15" s="5">
        <f t="shared" si="3"/>
        <v>7.333333333333333</v>
      </c>
      <c r="Q15" s="160">
        <f>IF(ISNUMBER(P15),('Prices &amp; Rates'!$C$4/100)/(1-(1+'Prices &amp; Rates'!$C$4/100)^(-P15)),"")</f>
        <v>0.21260759603743282</v>
      </c>
    </row>
    <row r="16" spans="1:17" ht="12">
      <c r="A16" s="40" t="s">
        <v>35</v>
      </c>
      <c r="B16" s="9"/>
      <c r="C16" s="152">
        <v>70</v>
      </c>
      <c r="D16" s="42">
        <v>3</v>
      </c>
      <c r="E16" s="154">
        <v>22</v>
      </c>
      <c r="F16" s="16"/>
      <c r="G16" s="154">
        <v>2500</v>
      </c>
      <c r="H16" s="6">
        <f t="shared" si="0"/>
        <v>1000</v>
      </c>
      <c r="I16" s="154">
        <v>100</v>
      </c>
      <c r="J16" s="9">
        <v>21000</v>
      </c>
      <c r="K16" s="157">
        <f t="shared" si="1"/>
        <v>4200</v>
      </c>
      <c r="L16" s="24">
        <v>1</v>
      </c>
      <c r="M16" s="159">
        <v>0.15</v>
      </c>
      <c r="N16" s="41">
        <v>1.6</v>
      </c>
      <c r="O16" s="160">
        <f t="shared" si="2"/>
        <v>25</v>
      </c>
      <c r="P16" s="5">
        <f t="shared" si="3"/>
        <v>20</v>
      </c>
      <c r="Q16" s="160">
        <f>IF(ISNUMBER(P16),('Prices &amp; Rates'!$C$4/100)/(1-(1+'Prices &amp; Rates'!$C$4/100)^(-P16)),"")</f>
        <v>0.13387878003966064</v>
      </c>
    </row>
    <row r="17" spans="1:17" ht="12">
      <c r="A17" s="40" t="s">
        <v>36</v>
      </c>
      <c r="B17" s="9">
        <v>120</v>
      </c>
      <c r="C17" s="152">
        <v>70</v>
      </c>
      <c r="D17" s="42">
        <v>3.5</v>
      </c>
      <c r="E17" s="154">
        <v>30</v>
      </c>
      <c r="F17" s="16" t="s">
        <v>20</v>
      </c>
      <c r="G17" s="154">
        <v>4000</v>
      </c>
      <c r="H17" s="6">
        <f t="shared" si="0"/>
        <v>1600</v>
      </c>
      <c r="I17" s="154">
        <v>150</v>
      </c>
      <c r="J17" s="9">
        <v>195000</v>
      </c>
      <c r="K17" s="157">
        <f t="shared" si="1"/>
        <v>39000</v>
      </c>
      <c r="L17" s="24">
        <v>1</v>
      </c>
      <c r="M17" s="159">
        <v>0.03</v>
      </c>
      <c r="N17" s="41">
        <v>2</v>
      </c>
      <c r="O17" s="160">
        <f t="shared" si="2"/>
        <v>26.666666666666668</v>
      </c>
      <c r="P17" s="5">
        <f t="shared" si="3"/>
        <v>20</v>
      </c>
      <c r="Q17" s="160">
        <f>IF(ISNUMBER(P17),('Prices &amp; Rates'!$C$4/100)/(1-(1+'Prices &amp; Rates'!$C$4/100)^(-P17)),"")</f>
        <v>0.13387878003966064</v>
      </c>
    </row>
    <row r="18" spans="1:17" ht="12">
      <c r="A18" s="40" t="s">
        <v>37</v>
      </c>
      <c r="B18" s="9"/>
      <c r="C18" s="152">
        <v>80</v>
      </c>
      <c r="D18" s="42">
        <v>7</v>
      </c>
      <c r="E18" s="154">
        <v>21</v>
      </c>
      <c r="F18" s="16"/>
      <c r="G18" s="154">
        <v>2000</v>
      </c>
      <c r="H18" s="6">
        <f t="shared" si="0"/>
        <v>800</v>
      </c>
      <c r="I18" s="154">
        <v>100</v>
      </c>
      <c r="J18" s="9">
        <v>5900</v>
      </c>
      <c r="K18" s="157">
        <f t="shared" si="1"/>
        <v>1180</v>
      </c>
      <c r="L18" s="24">
        <v>1</v>
      </c>
      <c r="M18" s="159">
        <v>0.44</v>
      </c>
      <c r="N18" s="41">
        <v>2</v>
      </c>
      <c r="O18" s="160">
        <f t="shared" si="2"/>
        <v>20</v>
      </c>
      <c r="P18" s="5">
        <f t="shared" si="3"/>
        <v>20</v>
      </c>
      <c r="Q18" s="160">
        <f>IF(ISNUMBER(P18),('Prices &amp; Rates'!$C$4/100)/(1-(1+'Prices &amp; Rates'!$C$4/100)^(-P18)),"")</f>
        <v>0.13387878003966064</v>
      </c>
    </row>
    <row r="19" spans="1:17" ht="12">
      <c r="A19" s="40" t="s">
        <v>38</v>
      </c>
      <c r="B19" s="9"/>
      <c r="C19" s="152">
        <v>80</v>
      </c>
      <c r="D19" s="42">
        <v>5</v>
      </c>
      <c r="E19" s="154">
        <v>12</v>
      </c>
      <c r="F19" s="16"/>
      <c r="G19" s="154">
        <v>2500</v>
      </c>
      <c r="H19" s="6">
        <f t="shared" si="0"/>
        <v>1000</v>
      </c>
      <c r="I19" s="154">
        <v>80</v>
      </c>
      <c r="J19" s="9">
        <v>21000</v>
      </c>
      <c r="K19" s="157">
        <f t="shared" si="1"/>
        <v>4200</v>
      </c>
      <c r="L19" s="24">
        <v>1</v>
      </c>
      <c r="M19" s="159">
        <v>0.18</v>
      </c>
      <c r="N19" s="41">
        <v>1.6</v>
      </c>
      <c r="O19" s="160">
        <f t="shared" si="2"/>
        <v>31.25</v>
      </c>
      <c r="P19" s="5">
        <f t="shared" si="3"/>
        <v>20</v>
      </c>
      <c r="Q19" s="160">
        <f>IF(ISNUMBER(P19),('Prices &amp; Rates'!$C$4/100)/(1-(1+'Prices &amp; Rates'!$C$4/100)^(-P19)),"")</f>
        <v>0.13387878003966064</v>
      </c>
    </row>
    <row r="20" spans="1:17" ht="12">
      <c r="A20" s="40" t="s">
        <v>39</v>
      </c>
      <c r="B20" s="9"/>
      <c r="C20" s="152">
        <v>80</v>
      </c>
      <c r="D20" s="42">
        <v>6</v>
      </c>
      <c r="E20" s="154">
        <v>9</v>
      </c>
      <c r="F20" s="16"/>
      <c r="G20" s="154">
        <v>2000</v>
      </c>
      <c r="H20" s="6">
        <f t="shared" si="0"/>
        <v>800</v>
      </c>
      <c r="I20" s="154">
        <v>200</v>
      </c>
      <c r="J20" s="9">
        <v>3800</v>
      </c>
      <c r="K20" s="157">
        <f t="shared" si="1"/>
        <v>760</v>
      </c>
      <c r="L20" s="24">
        <v>1</v>
      </c>
      <c r="M20" s="159">
        <v>0.17</v>
      </c>
      <c r="N20" s="41">
        <v>1.4</v>
      </c>
      <c r="O20" s="160">
        <f t="shared" si="2"/>
        <v>10</v>
      </c>
      <c r="P20" s="5">
        <f t="shared" si="3"/>
        <v>10</v>
      </c>
      <c r="Q20" s="160">
        <f>IF(ISNUMBER(P20),('Prices &amp; Rates'!$C$4/100)/(1-(1+'Prices &amp; Rates'!$C$4/100)^(-P20)),"")</f>
        <v>0.17698416415984403</v>
      </c>
    </row>
    <row r="21" spans="1:17" ht="12">
      <c r="A21" s="40" t="s">
        <v>95</v>
      </c>
      <c r="B21" s="9">
        <v>120</v>
      </c>
      <c r="C21" s="152">
        <v>80</v>
      </c>
      <c r="D21" s="42">
        <v>5</v>
      </c>
      <c r="E21" s="154">
        <v>15</v>
      </c>
      <c r="F21" s="16"/>
      <c r="G21" s="154">
        <v>4000</v>
      </c>
      <c r="H21" s="6">
        <f t="shared" si="0"/>
        <v>1600</v>
      </c>
      <c r="I21" s="154">
        <v>80</v>
      </c>
      <c r="J21" s="9">
        <v>46500</v>
      </c>
      <c r="K21" s="157">
        <f t="shared" si="1"/>
        <v>9300</v>
      </c>
      <c r="L21" s="24">
        <v>1</v>
      </c>
      <c r="M21" s="159">
        <v>0.18</v>
      </c>
      <c r="N21" s="41">
        <v>1.6</v>
      </c>
      <c r="O21" s="160">
        <f t="shared" si="2"/>
        <v>50</v>
      </c>
      <c r="P21" s="5">
        <f t="shared" si="3"/>
        <v>20</v>
      </c>
      <c r="Q21" s="160">
        <f>IF(ISNUMBER(P21),('Prices &amp; Rates'!$C$4/100)/(1-(1+'Prices &amp; Rates'!$C$4/100)^(-P21)),"")</f>
        <v>0.13387878003966064</v>
      </c>
    </row>
    <row r="22" spans="1:17" ht="12">
      <c r="A22" s="40" t="s">
        <v>40</v>
      </c>
      <c r="B22" s="9">
        <v>120</v>
      </c>
      <c r="C22" s="152">
        <v>80</v>
      </c>
      <c r="D22" s="42">
        <v>3.5</v>
      </c>
      <c r="E22" s="154">
        <v>15</v>
      </c>
      <c r="F22" s="16" t="s">
        <v>21</v>
      </c>
      <c r="G22" s="154">
        <v>2000</v>
      </c>
      <c r="H22" s="6">
        <f t="shared" si="0"/>
        <v>800</v>
      </c>
      <c r="I22" s="154">
        <v>100</v>
      </c>
      <c r="J22" s="9">
        <v>44000</v>
      </c>
      <c r="K22" s="157">
        <f t="shared" si="1"/>
        <v>8800</v>
      </c>
      <c r="L22" s="24">
        <v>1</v>
      </c>
      <c r="M22" s="159">
        <v>0.06</v>
      </c>
      <c r="N22" s="41">
        <v>2</v>
      </c>
      <c r="O22" s="160">
        <f>IF(AND(ISNUMBER(G22),ISNUMBER(I22)),G22/I22,"")</f>
        <v>20</v>
      </c>
      <c r="P22" s="5">
        <f t="shared" si="3"/>
        <v>20</v>
      </c>
      <c r="Q22" s="160">
        <f>IF(ISNUMBER(P22),('Prices &amp; Rates'!$C$4/100)/(1-(1+'Prices &amp; Rates'!$C$4/100)^(-P22)),"")</f>
        <v>0.13387878003966064</v>
      </c>
    </row>
    <row r="23" spans="1:45" s="171" customFormat="1" ht="12">
      <c r="A23" s="40"/>
      <c r="B23" s="9"/>
      <c r="C23" s="152"/>
      <c r="D23" s="42"/>
      <c r="E23" s="154"/>
      <c r="F23" s="16"/>
      <c r="G23" s="154"/>
      <c r="H23" s="6">
        <f t="shared" si="0"/>
      </c>
      <c r="I23" s="154"/>
      <c r="J23" s="9"/>
      <c r="K23" s="157">
        <f t="shared" si="1"/>
      </c>
      <c r="L23" s="24"/>
      <c r="M23" s="159"/>
      <c r="N23" s="41"/>
      <c r="O23" s="160">
        <f t="shared" si="2"/>
      </c>
      <c r="P23" s="5">
        <f t="shared" si="3"/>
      </c>
      <c r="Q23" s="160">
        <f>IF(ISNUMBER(P23),('Prices &amp; Rates'!$C$4/100)/(1-(1+'Prices &amp; Rates'!$C$4/100)^(-P23)),"")</f>
      </c>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s="171" customFormat="1" ht="12.75">
      <c r="A24" s="34" t="s">
        <v>41</v>
      </c>
      <c r="B24" s="9"/>
      <c r="C24" s="152"/>
      <c r="D24" s="42"/>
      <c r="E24" s="154"/>
      <c r="F24" s="16"/>
      <c r="G24" s="154"/>
      <c r="H24" s="6">
        <f t="shared" si="0"/>
      </c>
      <c r="I24" s="154"/>
      <c r="J24" s="9"/>
      <c r="K24" s="157">
        <f t="shared" si="1"/>
      </c>
      <c r="L24" s="24"/>
      <c r="M24" s="159"/>
      <c r="N24" s="41"/>
      <c r="O24" s="160">
        <f t="shared" si="2"/>
      </c>
      <c r="P24" s="5">
        <f t="shared" si="3"/>
      </c>
      <c r="Q24" s="160">
        <f>IF(ISNUMBER(P24),('Prices &amp; Rates'!$C$4/100)/(1-(1+'Prices &amp; Rates'!$C$4/100)^(-P24)),"")</f>
      </c>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17" ht="12">
      <c r="A25" s="40" t="s">
        <v>42</v>
      </c>
      <c r="B25" s="9"/>
      <c r="C25" s="152">
        <v>85</v>
      </c>
      <c r="D25" s="42">
        <v>5.5</v>
      </c>
      <c r="E25" s="154">
        <v>8</v>
      </c>
      <c r="F25" s="16"/>
      <c r="G25" s="154">
        <v>2000</v>
      </c>
      <c r="H25" s="6">
        <f t="shared" si="0"/>
        <v>800</v>
      </c>
      <c r="I25" s="154">
        <v>100</v>
      </c>
      <c r="J25" s="9">
        <v>8800</v>
      </c>
      <c r="K25" s="157">
        <f t="shared" si="1"/>
        <v>1760</v>
      </c>
      <c r="L25" s="24">
        <v>1</v>
      </c>
      <c r="M25" s="159">
        <v>0.18</v>
      </c>
      <c r="N25" s="41">
        <v>1.7</v>
      </c>
      <c r="O25" s="160">
        <f t="shared" si="2"/>
        <v>20</v>
      </c>
      <c r="P25" s="5">
        <f t="shared" si="3"/>
        <v>20</v>
      </c>
      <c r="Q25" s="160">
        <f>IF(ISNUMBER(P25),('Prices &amp; Rates'!$C$4/100)/(1-(1+'Prices &amp; Rates'!$C$4/100)^(-P25)),"")</f>
        <v>0.13387878003966064</v>
      </c>
    </row>
    <row r="26" spans="1:17" ht="12">
      <c r="A26" s="40" t="s">
        <v>43</v>
      </c>
      <c r="B26" s="9"/>
      <c r="C26" s="152">
        <v>85</v>
      </c>
      <c r="D26" s="42">
        <v>5</v>
      </c>
      <c r="E26" s="154">
        <v>28</v>
      </c>
      <c r="F26" s="16"/>
      <c r="G26" s="154">
        <v>2000</v>
      </c>
      <c r="H26" s="6">
        <f t="shared" si="0"/>
        <v>800</v>
      </c>
      <c r="I26" s="154">
        <v>120</v>
      </c>
      <c r="J26" s="9">
        <v>11300</v>
      </c>
      <c r="K26" s="157">
        <f t="shared" si="1"/>
        <v>2260</v>
      </c>
      <c r="L26" s="24">
        <v>1</v>
      </c>
      <c r="M26" s="159">
        <v>0.27</v>
      </c>
      <c r="N26" s="41">
        <v>1.4</v>
      </c>
      <c r="O26" s="160">
        <f t="shared" si="2"/>
        <v>16.666666666666668</v>
      </c>
      <c r="P26" s="5">
        <f t="shared" si="3"/>
        <v>16.666666666666668</v>
      </c>
      <c r="Q26" s="160">
        <f>IF(ISNUMBER(P26),('Prices &amp; Rates'!$C$4/100)/(1-(1+'Prices &amp; Rates'!$C$4/100)^(-P26)),"")</f>
        <v>0.14138463472067245</v>
      </c>
    </row>
    <row r="27" spans="1:17" ht="12">
      <c r="A27" s="40" t="s">
        <v>44</v>
      </c>
      <c r="B27" s="9"/>
      <c r="C27" s="152">
        <v>85</v>
      </c>
      <c r="D27" s="42">
        <v>7</v>
      </c>
      <c r="E27" s="154">
        <v>30</v>
      </c>
      <c r="F27" s="16"/>
      <c r="G27" s="154">
        <v>2000</v>
      </c>
      <c r="H27" s="6">
        <f t="shared" si="0"/>
        <v>800</v>
      </c>
      <c r="I27" s="154">
        <v>30</v>
      </c>
      <c r="J27" s="9">
        <v>6900</v>
      </c>
      <c r="K27" s="157">
        <f t="shared" si="1"/>
        <v>1380</v>
      </c>
      <c r="L27" s="24">
        <v>1</v>
      </c>
      <c r="M27" s="159">
        <v>0.27</v>
      </c>
      <c r="N27" s="41">
        <v>1.4</v>
      </c>
      <c r="O27" s="160">
        <f t="shared" si="2"/>
        <v>66.66666666666667</v>
      </c>
      <c r="P27" s="5">
        <f t="shared" si="3"/>
        <v>20</v>
      </c>
      <c r="Q27" s="160">
        <f>IF(ISNUMBER(P27),('Prices &amp; Rates'!$C$4/100)/(1-(1+'Prices &amp; Rates'!$C$4/100)^(-P27)),"")</f>
        <v>0.13387878003966064</v>
      </c>
    </row>
    <row r="28" spans="1:17" ht="12">
      <c r="A28" s="40" t="s">
        <v>45</v>
      </c>
      <c r="B28" s="9"/>
      <c r="C28" s="152">
        <v>85</v>
      </c>
      <c r="D28" s="42">
        <v>6.5</v>
      </c>
      <c r="E28" s="154">
        <v>15</v>
      </c>
      <c r="F28" s="16"/>
      <c r="G28" s="154">
        <v>2000</v>
      </c>
      <c r="H28" s="6">
        <f t="shared" si="0"/>
        <v>800</v>
      </c>
      <c r="I28" s="154">
        <v>100</v>
      </c>
      <c r="J28" s="9">
        <v>5500</v>
      </c>
      <c r="K28" s="157">
        <f t="shared" si="1"/>
        <v>1100</v>
      </c>
      <c r="L28" s="24">
        <v>1</v>
      </c>
      <c r="M28" s="159">
        <v>0.28</v>
      </c>
      <c r="N28" s="41">
        <v>1.4</v>
      </c>
      <c r="O28" s="160">
        <f t="shared" si="2"/>
        <v>20</v>
      </c>
      <c r="P28" s="5">
        <f t="shared" si="3"/>
        <v>20</v>
      </c>
      <c r="Q28" s="160">
        <f>IF(ISNUMBER(P28),('Prices &amp; Rates'!$C$4/100)/(1-(1+'Prices &amp; Rates'!$C$4/100)^(-P28)),"")</f>
        <v>0.13387878003966064</v>
      </c>
    </row>
    <row r="29" spans="1:17" ht="12">
      <c r="A29" s="40" t="s">
        <v>46</v>
      </c>
      <c r="B29" s="9"/>
      <c r="C29" s="152">
        <v>85</v>
      </c>
      <c r="D29" s="42">
        <v>3.5</v>
      </c>
      <c r="E29" s="154">
        <v>12</v>
      </c>
      <c r="F29" s="16"/>
      <c r="G29" s="154">
        <v>2000</v>
      </c>
      <c r="H29" s="6">
        <f t="shared" si="0"/>
        <v>800</v>
      </c>
      <c r="I29" s="154">
        <v>120</v>
      </c>
      <c r="J29" s="9">
        <v>10600</v>
      </c>
      <c r="K29" s="157">
        <f t="shared" si="1"/>
        <v>2120</v>
      </c>
      <c r="L29" s="24">
        <v>1</v>
      </c>
      <c r="M29" s="159">
        <v>0.29</v>
      </c>
      <c r="N29" s="41">
        <v>1.8</v>
      </c>
      <c r="O29" s="160">
        <f t="shared" si="2"/>
        <v>16.666666666666668</v>
      </c>
      <c r="P29" s="5">
        <f t="shared" si="3"/>
        <v>16.666666666666668</v>
      </c>
      <c r="Q29" s="160">
        <f>IF(ISNUMBER(P29),('Prices &amp; Rates'!$C$4/100)/(1-(1+'Prices &amp; Rates'!$C$4/100)^(-P29)),"")</f>
        <v>0.14138463472067245</v>
      </c>
    </row>
    <row r="30" spans="1:17" ht="12">
      <c r="A30" s="40" t="s">
        <v>47</v>
      </c>
      <c r="B30" s="9"/>
      <c r="C30" s="152">
        <v>85</v>
      </c>
      <c r="D30" s="42">
        <v>6</v>
      </c>
      <c r="E30" s="154">
        <v>12</v>
      </c>
      <c r="F30" s="16"/>
      <c r="G30" s="154">
        <v>2000</v>
      </c>
      <c r="H30" s="6">
        <f t="shared" si="0"/>
        <v>800</v>
      </c>
      <c r="I30" s="154">
        <v>120</v>
      </c>
      <c r="J30" s="9">
        <v>11000</v>
      </c>
      <c r="K30" s="157">
        <f t="shared" si="1"/>
        <v>2200</v>
      </c>
      <c r="L30" s="24">
        <v>1</v>
      </c>
      <c r="M30" s="159">
        <v>0.16</v>
      </c>
      <c r="N30" s="41">
        <v>1.3</v>
      </c>
      <c r="O30" s="160">
        <f t="shared" si="2"/>
        <v>16.666666666666668</v>
      </c>
      <c r="P30" s="5">
        <f t="shared" si="3"/>
        <v>16.666666666666668</v>
      </c>
      <c r="Q30" s="160">
        <f>IF(ISNUMBER(P30),('Prices &amp; Rates'!$C$4/100)/(1-(1+'Prices &amp; Rates'!$C$4/100)^(-P30)),"")</f>
        <v>0.14138463472067245</v>
      </c>
    </row>
    <row r="31" spans="1:17" ht="12">
      <c r="A31" s="40" t="s">
        <v>48</v>
      </c>
      <c r="B31" s="9"/>
      <c r="C31" s="152">
        <v>85</v>
      </c>
      <c r="D31" s="42">
        <v>3</v>
      </c>
      <c r="E31" s="154">
        <v>12</v>
      </c>
      <c r="F31" s="16"/>
      <c r="G31" s="154">
        <v>1500</v>
      </c>
      <c r="H31" s="6">
        <f t="shared" si="0"/>
        <v>600</v>
      </c>
      <c r="I31" s="154">
        <v>120</v>
      </c>
      <c r="J31" s="9">
        <v>10000</v>
      </c>
      <c r="K31" s="157">
        <f t="shared" si="1"/>
        <v>2000</v>
      </c>
      <c r="L31" s="24">
        <v>1</v>
      </c>
      <c r="M31" s="159">
        <v>0.36</v>
      </c>
      <c r="N31" s="41">
        <v>2</v>
      </c>
      <c r="O31" s="160">
        <f t="shared" si="2"/>
        <v>12.5</v>
      </c>
      <c r="P31" s="5">
        <f t="shared" si="3"/>
        <v>12.5</v>
      </c>
      <c r="Q31" s="160">
        <f>IF(ISNUMBER(P31),('Prices &amp; Rates'!$C$4/100)/(1-(1+'Prices &amp; Rates'!$C$4/100)^(-P31)),"")</f>
        <v>0.15842319610115554</v>
      </c>
    </row>
    <row r="32" spans="1:17" ht="12">
      <c r="A32" s="40" t="s">
        <v>49</v>
      </c>
      <c r="B32" s="9"/>
      <c r="C32" s="152">
        <v>80</v>
      </c>
      <c r="D32" s="42">
        <v>4</v>
      </c>
      <c r="E32" s="155">
        <v>16</v>
      </c>
      <c r="F32" s="16"/>
      <c r="G32" s="154">
        <v>2000</v>
      </c>
      <c r="H32" s="6">
        <f t="shared" si="0"/>
        <v>800</v>
      </c>
      <c r="I32" s="154">
        <v>100</v>
      </c>
      <c r="J32" s="9">
        <v>5900</v>
      </c>
      <c r="K32" s="157">
        <f t="shared" si="1"/>
        <v>1180</v>
      </c>
      <c r="L32" s="24">
        <v>1</v>
      </c>
      <c r="M32" s="159">
        <v>0.17</v>
      </c>
      <c r="N32" s="41">
        <v>2.2</v>
      </c>
      <c r="O32" s="160">
        <f t="shared" si="2"/>
        <v>20</v>
      </c>
      <c r="P32" s="5">
        <f t="shared" si="3"/>
        <v>20</v>
      </c>
      <c r="Q32" s="160">
        <f>IF(ISNUMBER(P32),('Prices &amp; Rates'!$C$4/100)/(1-(1+'Prices &amp; Rates'!$C$4/100)^(-P32)),"")</f>
        <v>0.13387878003966064</v>
      </c>
    </row>
    <row r="33" spans="1:45" s="171" customFormat="1" ht="12">
      <c r="A33" s="40"/>
      <c r="B33" s="9"/>
      <c r="C33" s="152"/>
      <c r="D33" s="41"/>
      <c r="E33" s="154"/>
      <c r="F33" s="16"/>
      <c r="G33" s="154"/>
      <c r="H33" s="6">
        <f t="shared" si="0"/>
      </c>
      <c r="I33" s="154"/>
      <c r="J33" s="9"/>
      <c r="K33" s="157">
        <f t="shared" si="1"/>
      </c>
      <c r="L33" s="24"/>
      <c r="M33" s="159"/>
      <c r="N33" s="41"/>
      <c r="O33" s="160">
        <f t="shared" si="2"/>
      </c>
      <c r="P33" s="5">
        <f t="shared" si="3"/>
      </c>
      <c r="Q33" s="160">
        <f>IF(ISNUMBER(P33),('Prices &amp; Rates'!$C$4/100)/(1-(1+'Prices &amp; Rates'!$C$4/100)^(-P33)),"")</f>
      </c>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row>
    <row r="34" spans="1:45" s="171" customFormat="1" ht="12.75">
      <c r="A34" s="34" t="s">
        <v>50</v>
      </c>
      <c r="B34" s="9"/>
      <c r="C34" s="152"/>
      <c r="D34" s="41"/>
      <c r="E34" s="154"/>
      <c r="F34" s="16"/>
      <c r="G34" s="154"/>
      <c r="H34" s="6">
        <f t="shared" si="0"/>
      </c>
      <c r="I34" s="154"/>
      <c r="J34" s="9"/>
      <c r="K34" s="157">
        <f t="shared" si="1"/>
      </c>
      <c r="L34" s="24"/>
      <c r="M34" s="159"/>
      <c r="N34" s="41"/>
      <c r="O34" s="160">
        <f t="shared" si="2"/>
      </c>
      <c r="P34" s="5">
        <f t="shared" si="3"/>
      </c>
      <c r="Q34" s="160">
        <f>IF(ISNUMBER(P34),('Prices &amp; Rates'!$C$4/100)/(1-(1+'Prices &amp; Rates'!$C$4/100)^(-P34)),"")</f>
      </c>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row>
    <row r="35" spans="1:17" ht="12">
      <c r="A35" s="40" t="s">
        <v>51</v>
      </c>
      <c r="B35" s="9"/>
      <c r="C35" s="152">
        <v>70</v>
      </c>
      <c r="D35" s="42">
        <v>5</v>
      </c>
      <c r="E35" s="154">
        <v>30</v>
      </c>
      <c r="F35" s="16"/>
      <c r="G35" s="154">
        <v>1500</v>
      </c>
      <c r="H35" s="6">
        <f t="shared" si="0"/>
        <v>600</v>
      </c>
      <c r="I35" s="154">
        <v>80</v>
      </c>
      <c r="J35" s="9">
        <v>29900</v>
      </c>
      <c r="K35" s="157">
        <f t="shared" si="1"/>
        <v>5980</v>
      </c>
      <c r="L35" s="24">
        <v>1</v>
      </c>
      <c r="M35" s="159">
        <v>0.32</v>
      </c>
      <c r="N35" s="41">
        <v>2.1</v>
      </c>
      <c r="O35" s="160">
        <f t="shared" si="2"/>
        <v>18.75</v>
      </c>
      <c r="P35" s="5">
        <f t="shared" si="3"/>
        <v>18.75</v>
      </c>
      <c r="Q35" s="160">
        <f>IF(ISNUMBER(P35),('Prices &amp; Rates'!$C$4/100)/(1-(1+'Prices &amp; Rates'!$C$4/100)^(-P35)),"")</f>
        <v>0.1362774373788252</v>
      </c>
    </row>
    <row r="36" spans="1:17" ht="12">
      <c r="A36" s="40" t="s">
        <v>52</v>
      </c>
      <c r="B36" s="9"/>
      <c r="C36" s="152">
        <v>65</v>
      </c>
      <c r="D36" s="42">
        <v>5.5</v>
      </c>
      <c r="E36" s="156">
        <v>16</v>
      </c>
      <c r="F36" s="16"/>
      <c r="G36" s="154">
        <v>1500</v>
      </c>
      <c r="H36" s="6">
        <f t="shared" si="0"/>
        <v>600</v>
      </c>
      <c r="I36" s="154">
        <v>70</v>
      </c>
      <c r="J36" s="9">
        <v>19000</v>
      </c>
      <c r="K36" s="157">
        <f t="shared" si="1"/>
        <v>3800</v>
      </c>
      <c r="L36" s="24">
        <v>1</v>
      </c>
      <c r="M36" s="159">
        <v>0.32</v>
      </c>
      <c r="N36" s="41">
        <v>2.1</v>
      </c>
      <c r="O36" s="160">
        <f t="shared" si="2"/>
        <v>21.428571428571427</v>
      </c>
      <c r="P36" s="5">
        <f t="shared" si="3"/>
        <v>20</v>
      </c>
      <c r="Q36" s="160">
        <f>IF(ISNUMBER(P36),('Prices &amp; Rates'!$C$4/100)/(1-(1+'Prices &amp; Rates'!$C$4/100)^(-P36)),"")</f>
        <v>0.13387878003966064</v>
      </c>
    </row>
    <row r="37" spans="1:45" s="171" customFormat="1" ht="12">
      <c r="A37" s="40"/>
      <c r="B37" s="9"/>
      <c r="C37" s="152"/>
      <c r="D37" s="42"/>
      <c r="E37" s="154"/>
      <c r="F37" s="16"/>
      <c r="G37" s="154"/>
      <c r="H37" s="6">
        <f t="shared" si="0"/>
      </c>
      <c r="I37" s="154"/>
      <c r="J37" s="9"/>
      <c r="K37" s="157">
        <f t="shared" si="1"/>
      </c>
      <c r="L37" s="24">
        <v>1</v>
      </c>
      <c r="M37" s="159"/>
      <c r="N37" s="41"/>
      <c r="O37" s="160">
        <f t="shared" si="2"/>
      </c>
      <c r="P37" s="5">
        <f t="shared" si="3"/>
      </c>
      <c r="Q37" s="160">
        <f>IF(ISNUMBER(P37),('Prices &amp; Rates'!$C$4/100)/(1-(1+'Prices &amp; Rates'!$C$4/100)^(-P37)),"")</f>
      </c>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row>
    <row r="38" spans="1:45" s="171" customFormat="1" ht="12.75">
      <c r="A38" s="34" t="s">
        <v>53</v>
      </c>
      <c r="B38" s="9"/>
      <c r="C38" s="152"/>
      <c r="D38" s="42"/>
      <c r="E38" s="154"/>
      <c r="F38" s="16"/>
      <c r="G38" s="154"/>
      <c r="H38" s="6">
        <f t="shared" si="0"/>
      </c>
      <c r="I38" s="154"/>
      <c r="J38" s="9"/>
      <c r="K38" s="157">
        <f t="shared" si="1"/>
      </c>
      <c r="L38" s="24">
        <v>1</v>
      </c>
      <c r="M38" s="159"/>
      <c r="N38" s="41"/>
      <c r="O38" s="160">
        <f t="shared" si="2"/>
      </c>
      <c r="P38" s="5">
        <f t="shared" si="3"/>
      </c>
      <c r="Q38" s="160">
        <f>IF(ISNUMBER(P38),('Prices &amp; Rates'!$C$4/100)/(1-(1+'Prices &amp; Rates'!$C$4/100)^(-P38)),"")</f>
      </c>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row>
    <row r="39" spans="1:17" ht="12">
      <c r="A39" s="40" t="s">
        <v>54</v>
      </c>
      <c r="B39" s="9"/>
      <c r="C39" s="152">
        <v>70</v>
      </c>
      <c r="D39" s="42">
        <v>7</v>
      </c>
      <c r="E39" s="154">
        <v>40</v>
      </c>
      <c r="F39" s="16"/>
      <c r="G39" s="154">
        <v>1200</v>
      </c>
      <c r="H39" s="6">
        <f t="shared" si="0"/>
        <v>480</v>
      </c>
      <c r="I39" s="154">
        <v>30</v>
      </c>
      <c r="J39" s="9">
        <v>8000</v>
      </c>
      <c r="K39" s="157">
        <f t="shared" si="1"/>
        <v>1600</v>
      </c>
      <c r="L39" s="24">
        <v>1</v>
      </c>
      <c r="M39" s="159">
        <v>0.63</v>
      </c>
      <c r="N39" s="41">
        <v>1.3</v>
      </c>
      <c r="O39" s="160">
        <f t="shared" si="2"/>
        <v>40</v>
      </c>
      <c r="P39" s="5">
        <f t="shared" si="3"/>
        <v>20</v>
      </c>
      <c r="Q39" s="160">
        <f>IF(ISNUMBER(P39),('Prices &amp; Rates'!$C$4/100)/(1-(1+'Prices &amp; Rates'!$C$4/100)^(-P39)),"")</f>
        <v>0.13387878003966064</v>
      </c>
    </row>
    <row r="40" spans="1:17" ht="12">
      <c r="A40" s="40" t="s">
        <v>55</v>
      </c>
      <c r="B40" s="9"/>
      <c r="C40" s="152">
        <v>90</v>
      </c>
      <c r="D40" s="42">
        <v>4</v>
      </c>
      <c r="E40" s="154">
        <v>8</v>
      </c>
      <c r="F40" s="16"/>
      <c r="G40" s="154">
        <v>1200</v>
      </c>
      <c r="H40" s="6">
        <f t="shared" si="0"/>
        <v>480</v>
      </c>
      <c r="I40" s="154">
        <v>100</v>
      </c>
      <c r="J40" s="9">
        <v>5600</v>
      </c>
      <c r="K40" s="157">
        <f t="shared" si="1"/>
        <v>1120</v>
      </c>
      <c r="L40" s="24">
        <v>1</v>
      </c>
      <c r="M40" s="159">
        <v>0.16</v>
      </c>
      <c r="N40" s="41">
        <v>2</v>
      </c>
      <c r="O40" s="160">
        <f t="shared" si="2"/>
        <v>12</v>
      </c>
      <c r="P40" s="5">
        <f t="shared" si="3"/>
        <v>12</v>
      </c>
      <c r="Q40" s="160">
        <f>IF(ISNUMBER(P40),('Prices &amp; Rates'!$C$4/100)/(1-(1+'Prices &amp; Rates'!$C$4/100)^(-P40)),"")</f>
        <v>0.16143680759399573</v>
      </c>
    </row>
    <row r="41" spans="1:17" ht="12">
      <c r="A41" s="40" t="s">
        <v>57</v>
      </c>
      <c r="B41" s="9"/>
      <c r="C41" s="152">
        <v>60</v>
      </c>
      <c r="D41" s="42">
        <v>3</v>
      </c>
      <c r="E41" s="154">
        <v>24</v>
      </c>
      <c r="F41" s="16"/>
      <c r="G41" s="154">
        <v>2000</v>
      </c>
      <c r="H41" s="6">
        <f t="shared" si="0"/>
        <v>800</v>
      </c>
      <c r="I41" s="154">
        <v>120</v>
      </c>
      <c r="J41" s="9">
        <v>10000</v>
      </c>
      <c r="K41" s="157">
        <f t="shared" si="1"/>
        <v>2000</v>
      </c>
      <c r="L41" s="24">
        <v>1</v>
      </c>
      <c r="M41" s="159">
        <v>0.14</v>
      </c>
      <c r="N41" s="41">
        <v>2.3</v>
      </c>
      <c r="O41" s="160">
        <f t="shared" si="2"/>
        <v>16.666666666666668</v>
      </c>
      <c r="P41" s="5">
        <f t="shared" si="3"/>
        <v>16.666666666666668</v>
      </c>
      <c r="Q41" s="160">
        <f>IF(ISNUMBER(P41),('Prices &amp; Rates'!$C$4/100)/(1-(1+'Prices &amp; Rates'!$C$4/100)^(-P41)),"")</f>
        <v>0.14138463472067245</v>
      </c>
    </row>
    <row r="42" spans="1:17" ht="12">
      <c r="A42" s="40" t="s">
        <v>94</v>
      </c>
      <c r="B42" s="9"/>
      <c r="C42" s="152">
        <v>65</v>
      </c>
      <c r="D42" s="42">
        <v>6.5</v>
      </c>
      <c r="E42" s="154">
        <v>50</v>
      </c>
      <c r="F42" s="16"/>
      <c r="G42" s="154">
        <v>1500</v>
      </c>
      <c r="H42" s="6">
        <f t="shared" si="0"/>
        <v>600</v>
      </c>
      <c r="I42" s="154">
        <v>100</v>
      </c>
      <c r="J42" s="9">
        <v>4700</v>
      </c>
      <c r="K42" s="157">
        <f t="shared" si="1"/>
        <v>940</v>
      </c>
      <c r="L42" s="24">
        <v>1</v>
      </c>
      <c r="M42" s="159">
        <v>0.41</v>
      </c>
      <c r="N42" s="41">
        <v>1.3</v>
      </c>
      <c r="O42" s="160">
        <f t="shared" si="2"/>
        <v>15</v>
      </c>
      <c r="P42" s="5">
        <f t="shared" si="3"/>
        <v>15</v>
      </c>
      <c r="Q42" s="160">
        <f>IF(ISNUMBER(P42),('Prices &amp; Rates'!$C$4/100)/(1-(1+'Prices &amp; Rates'!$C$4/100)^(-P42)),"")</f>
        <v>0.14682423964634628</v>
      </c>
    </row>
    <row r="43" spans="1:17" ht="12">
      <c r="A43" s="40"/>
      <c r="B43" s="9"/>
      <c r="C43" s="152"/>
      <c r="D43" s="41"/>
      <c r="E43" s="154"/>
      <c r="F43" s="16"/>
      <c r="G43" s="154"/>
      <c r="H43" s="6">
        <f t="shared" si="0"/>
      </c>
      <c r="I43" s="154"/>
      <c r="J43" s="9"/>
      <c r="K43" s="157">
        <f t="shared" si="1"/>
      </c>
      <c r="L43" s="24"/>
      <c r="M43" s="159"/>
      <c r="N43" s="41"/>
      <c r="O43" s="160">
        <f aca="true" t="shared" si="4" ref="O43:O99">IF(AND(ISNUMBER(G43),ISNUMBER(I43)),G43/I43,"")</f>
      </c>
      <c r="P43" s="5">
        <f t="shared" si="3"/>
      </c>
      <c r="Q43" s="160">
        <f>IF(ISNUMBER(P43),('Prices &amp; Rates'!$C$4/100)/(1-(1+'Prices &amp; Rates'!$C$4/100)^(-P43)),"")</f>
      </c>
    </row>
    <row r="44" spans="1:17" ht="12">
      <c r="A44" s="40"/>
      <c r="B44" s="9"/>
      <c r="C44" s="152"/>
      <c r="D44" s="41"/>
      <c r="E44" s="154"/>
      <c r="F44" s="16"/>
      <c r="G44" s="154"/>
      <c r="H44" s="6">
        <f t="shared" si="0"/>
      </c>
      <c r="I44" s="154"/>
      <c r="J44" s="9"/>
      <c r="K44" s="157">
        <f t="shared" si="1"/>
      </c>
      <c r="L44" s="24"/>
      <c r="M44" s="159"/>
      <c r="N44" s="41"/>
      <c r="O44" s="160">
        <f t="shared" si="4"/>
      </c>
      <c r="P44" s="5">
        <f t="shared" si="3"/>
      </c>
      <c r="Q44" s="160">
        <f>IF(ISNUMBER(P44),('Prices &amp; Rates'!$C$4/100)/(1-(1+'Prices &amp; Rates'!$C$4/100)^(-P44)),"")</f>
      </c>
    </row>
    <row r="45" spans="1:17" ht="12">
      <c r="A45" s="40"/>
      <c r="B45" s="9"/>
      <c r="C45" s="152"/>
      <c r="D45" s="41"/>
      <c r="E45" s="154"/>
      <c r="F45" s="16"/>
      <c r="G45" s="154"/>
      <c r="H45" s="6">
        <f t="shared" si="0"/>
      </c>
      <c r="I45" s="154"/>
      <c r="J45" s="9"/>
      <c r="K45" s="157">
        <f t="shared" si="1"/>
      </c>
      <c r="L45" s="24"/>
      <c r="M45" s="159"/>
      <c r="N45" s="41"/>
      <c r="O45" s="160">
        <f t="shared" si="4"/>
      </c>
      <c r="P45" s="5">
        <f t="shared" si="3"/>
      </c>
      <c r="Q45" s="160">
        <f>IF(ISNUMBER(P45),('Prices &amp; Rates'!$C$4/100)/(1-(1+'Prices &amp; Rates'!$C$4/100)^(-P45)),"")</f>
      </c>
    </row>
    <row r="46" spans="1:17" ht="12">
      <c r="A46" s="40"/>
      <c r="B46" s="9"/>
      <c r="C46" s="152"/>
      <c r="D46" s="41"/>
      <c r="E46" s="154"/>
      <c r="F46" s="16"/>
      <c r="G46" s="154"/>
      <c r="H46" s="6">
        <f t="shared" si="0"/>
      </c>
      <c r="I46" s="154"/>
      <c r="J46" s="9"/>
      <c r="K46" s="157">
        <f t="shared" si="1"/>
      </c>
      <c r="L46" s="24"/>
      <c r="M46" s="159"/>
      <c r="N46" s="41"/>
      <c r="O46" s="160">
        <f t="shared" si="4"/>
      </c>
      <c r="P46" s="5">
        <f t="shared" si="3"/>
      </c>
      <c r="Q46" s="160">
        <f>IF(ISNUMBER(P46),('Prices &amp; Rates'!$C$4/100)/(1-(1+'Prices &amp; Rates'!$C$4/100)^(-P46)),"")</f>
      </c>
    </row>
    <row r="47" spans="1:17" ht="12">
      <c r="A47" s="40"/>
      <c r="B47" s="9"/>
      <c r="C47" s="152"/>
      <c r="D47" s="41"/>
      <c r="E47" s="154"/>
      <c r="F47" s="16"/>
      <c r="G47" s="154"/>
      <c r="H47" s="6">
        <f t="shared" si="0"/>
      </c>
      <c r="I47" s="154"/>
      <c r="J47" s="9"/>
      <c r="K47" s="157">
        <f t="shared" si="1"/>
      </c>
      <c r="L47" s="24"/>
      <c r="M47" s="159"/>
      <c r="N47" s="41"/>
      <c r="O47" s="160">
        <f t="shared" si="4"/>
      </c>
      <c r="P47" s="5">
        <f t="shared" si="3"/>
      </c>
      <c r="Q47" s="160">
        <f>IF(ISNUMBER(P47),('Prices &amp; Rates'!$C$4/100)/(1-(1+'Prices &amp; Rates'!$C$4/100)^(-P47)),"")</f>
      </c>
    </row>
    <row r="48" spans="1:17" ht="12">
      <c r="A48" s="40"/>
      <c r="B48" s="9"/>
      <c r="C48" s="152"/>
      <c r="D48" s="41"/>
      <c r="E48" s="154"/>
      <c r="F48" s="16"/>
      <c r="G48" s="154"/>
      <c r="H48" s="6">
        <f t="shared" si="0"/>
      </c>
      <c r="I48" s="154"/>
      <c r="J48" s="9"/>
      <c r="K48" s="157">
        <f t="shared" si="1"/>
      </c>
      <c r="L48" s="24"/>
      <c r="M48" s="159"/>
      <c r="N48" s="41"/>
      <c r="O48" s="160">
        <f t="shared" si="4"/>
      </c>
      <c r="P48" s="5">
        <f t="shared" si="3"/>
      </c>
      <c r="Q48" s="160">
        <f>IF(ISNUMBER(P48),('Prices &amp; Rates'!$C$4/100)/(1-(1+'Prices &amp; Rates'!$C$4/100)^(-P48)),"")</f>
      </c>
    </row>
    <row r="49" spans="1:45" s="171" customFormat="1" ht="12">
      <c r="A49" s="40"/>
      <c r="B49" s="9"/>
      <c r="C49" s="152"/>
      <c r="D49" s="41"/>
      <c r="E49" s="154"/>
      <c r="F49" s="16"/>
      <c r="G49" s="154"/>
      <c r="H49" s="6">
        <f t="shared" si="0"/>
      </c>
      <c r="I49" s="154"/>
      <c r="J49" s="9"/>
      <c r="K49" s="157">
        <f t="shared" si="1"/>
      </c>
      <c r="L49" s="24"/>
      <c r="M49" s="159"/>
      <c r="N49" s="41"/>
      <c r="O49" s="160">
        <f t="shared" si="4"/>
      </c>
      <c r="P49" s="5">
        <f t="shared" si="3"/>
      </c>
      <c r="Q49" s="160">
        <f>IF(ISNUMBER(P49),('Prices &amp; Rates'!$C$4/100)/(1-(1+'Prices &amp; Rates'!$C$4/100)^(-P49)),"")</f>
      </c>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row>
    <row r="50" spans="1:45" s="171" customFormat="1" ht="12">
      <c r="A50" s="40"/>
      <c r="B50" s="9"/>
      <c r="C50" s="152"/>
      <c r="D50" s="41"/>
      <c r="E50" s="154"/>
      <c r="F50" s="16"/>
      <c r="G50" s="154"/>
      <c r="H50" s="6">
        <f t="shared" si="0"/>
      </c>
      <c r="I50" s="154"/>
      <c r="J50" s="9"/>
      <c r="K50" s="157">
        <f t="shared" si="1"/>
      </c>
      <c r="L50" s="24"/>
      <c r="M50" s="159"/>
      <c r="N50" s="41"/>
      <c r="O50" s="160">
        <f t="shared" si="4"/>
      </c>
      <c r="P50" s="5">
        <f t="shared" si="3"/>
      </c>
      <c r="Q50" s="160">
        <f>IF(ISNUMBER(P50),('Prices &amp; Rates'!$C$4/100)/(1-(1+'Prices &amp; Rates'!$C$4/100)^(-P50)),"")</f>
      </c>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row>
    <row r="51" spans="1:45" s="171" customFormat="1" ht="12">
      <c r="A51" s="40"/>
      <c r="B51" s="9"/>
      <c r="C51" s="152"/>
      <c r="D51" s="41"/>
      <c r="E51" s="154"/>
      <c r="F51" s="16"/>
      <c r="G51" s="154"/>
      <c r="H51" s="6">
        <f t="shared" si="0"/>
      </c>
      <c r="I51" s="154"/>
      <c r="J51" s="9"/>
      <c r="K51" s="157">
        <f t="shared" si="1"/>
      </c>
      <c r="L51" s="24"/>
      <c r="M51" s="159"/>
      <c r="N51" s="41"/>
      <c r="O51" s="160">
        <f t="shared" si="4"/>
      </c>
      <c r="P51" s="5">
        <f t="shared" si="3"/>
      </c>
      <c r="Q51" s="160">
        <f>IF(ISNUMBER(P51),('Prices &amp; Rates'!$C$4/100)/(1-(1+'Prices &amp; Rates'!$C$4/100)^(-P51)),"")</f>
      </c>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row>
    <row r="52" spans="1:45" s="171" customFormat="1" ht="12">
      <c r="A52" s="40"/>
      <c r="B52" s="9"/>
      <c r="C52" s="152"/>
      <c r="D52" s="41"/>
      <c r="E52" s="154"/>
      <c r="F52" s="16"/>
      <c r="G52" s="154"/>
      <c r="H52" s="6">
        <f t="shared" si="0"/>
      </c>
      <c r="I52" s="154"/>
      <c r="J52" s="9"/>
      <c r="K52" s="157">
        <f t="shared" si="1"/>
      </c>
      <c r="L52" s="24"/>
      <c r="M52" s="159"/>
      <c r="N52" s="41"/>
      <c r="O52" s="160">
        <f t="shared" si="4"/>
      </c>
      <c r="P52" s="5">
        <f t="shared" si="3"/>
      </c>
      <c r="Q52" s="160">
        <f>IF(ISNUMBER(P52),('Prices &amp; Rates'!$C$4/100)/(1-(1+'Prices &amp; Rates'!$C$4/100)^(-P52)),"")</f>
      </c>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row>
    <row r="53" spans="1:45" s="171" customFormat="1" ht="12">
      <c r="A53" s="40"/>
      <c r="B53" s="9"/>
      <c r="C53" s="152"/>
      <c r="D53" s="41"/>
      <c r="E53" s="154"/>
      <c r="F53" s="16"/>
      <c r="G53" s="154"/>
      <c r="H53" s="6">
        <f t="shared" si="0"/>
      </c>
      <c r="I53" s="154"/>
      <c r="J53" s="9"/>
      <c r="K53" s="157">
        <f t="shared" si="1"/>
      </c>
      <c r="L53" s="24"/>
      <c r="M53" s="159"/>
      <c r="N53" s="41"/>
      <c r="O53" s="160">
        <f t="shared" si="4"/>
      </c>
      <c r="P53" s="5">
        <f t="shared" si="3"/>
      </c>
      <c r="Q53" s="160">
        <f>IF(ISNUMBER(P53),('Prices &amp; Rates'!$C$4/100)/(1-(1+'Prices &amp; Rates'!$C$4/100)^(-P53)),"")</f>
      </c>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row>
    <row r="54" spans="1:45" s="171" customFormat="1" ht="12">
      <c r="A54" s="40"/>
      <c r="B54" s="9"/>
      <c r="C54" s="152"/>
      <c r="D54" s="41"/>
      <c r="E54" s="154"/>
      <c r="F54" s="16"/>
      <c r="G54" s="154"/>
      <c r="H54" s="6">
        <f t="shared" si="0"/>
      </c>
      <c r="I54" s="154"/>
      <c r="J54" s="9"/>
      <c r="K54" s="157">
        <f t="shared" si="1"/>
      </c>
      <c r="L54" s="24"/>
      <c r="M54" s="159"/>
      <c r="N54" s="41"/>
      <c r="O54" s="160">
        <f t="shared" si="4"/>
      </c>
      <c r="P54" s="5">
        <f t="shared" si="3"/>
      </c>
      <c r="Q54" s="160">
        <f>IF(ISNUMBER(P54),('Prices &amp; Rates'!$C$4/100)/(1-(1+'Prices &amp; Rates'!$C$4/100)^(-P54)),"")</f>
      </c>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row>
    <row r="55" spans="1:45" s="171" customFormat="1" ht="12">
      <c r="A55" s="40"/>
      <c r="B55" s="9"/>
      <c r="C55" s="152"/>
      <c r="D55" s="41"/>
      <c r="E55" s="154"/>
      <c r="F55" s="16"/>
      <c r="G55" s="154"/>
      <c r="H55" s="6">
        <f t="shared" si="0"/>
      </c>
      <c r="I55" s="154"/>
      <c r="J55" s="9"/>
      <c r="K55" s="157">
        <f t="shared" si="1"/>
      </c>
      <c r="L55" s="24"/>
      <c r="M55" s="159"/>
      <c r="N55" s="41"/>
      <c r="O55" s="160">
        <f t="shared" si="4"/>
      </c>
      <c r="P55" s="5">
        <f t="shared" si="3"/>
      </c>
      <c r="Q55" s="160">
        <f>IF(ISNUMBER(P55),('Prices &amp; Rates'!$C$4/100)/(1-(1+'Prices &amp; Rates'!$C$4/100)^(-P55)),"")</f>
      </c>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row>
    <row r="56" spans="1:45" s="171" customFormat="1" ht="12">
      <c r="A56" s="40"/>
      <c r="B56" s="9"/>
      <c r="C56" s="152"/>
      <c r="D56" s="41"/>
      <c r="E56" s="154"/>
      <c r="F56" s="16"/>
      <c r="G56" s="154"/>
      <c r="H56" s="6">
        <f t="shared" si="0"/>
      </c>
      <c r="I56" s="154"/>
      <c r="J56" s="9"/>
      <c r="K56" s="157">
        <f t="shared" si="1"/>
      </c>
      <c r="L56" s="24"/>
      <c r="M56" s="159"/>
      <c r="N56" s="41"/>
      <c r="O56" s="160">
        <f t="shared" si="4"/>
      </c>
      <c r="P56" s="5">
        <f t="shared" si="3"/>
      </c>
      <c r="Q56" s="160">
        <f>IF(ISNUMBER(P56),('Prices &amp; Rates'!$C$4/100)/(1-(1+'Prices &amp; Rates'!$C$4/100)^(-P56)),"")</f>
      </c>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row>
    <row r="57" spans="1:45" s="171" customFormat="1" ht="12">
      <c r="A57" s="40"/>
      <c r="B57" s="9"/>
      <c r="C57" s="152"/>
      <c r="D57" s="41"/>
      <c r="E57" s="154"/>
      <c r="F57" s="16"/>
      <c r="G57" s="154"/>
      <c r="H57" s="6">
        <f t="shared" si="0"/>
      </c>
      <c r="I57" s="154"/>
      <c r="J57" s="9"/>
      <c r="K57" s="157">
        <f t="shared" si="1"/>
      </c>
      <c r="L57" s="24"/>
      <c r="M57" s="159"/>
      <c r="N57" s="41"/>
      <c r="O57" s="160">
        <f t="shared" si="4"/>
      </c>
      <c r="P57" s="5">
        <f t="shared" si="3"/>
      </c>
      <c r="Q57" s="160">
        <f>IF(ISNUMBER(P57),('Prices &amp; Rates'!$C$4/100)/(1-(1+'Prices &amp; Rates'!$C$4/100)^(-P57)),"")</f>
      </c>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row>
    <row r="58" spans="1:45" s="171" customFormat="1" ht="12">
      <c r="A58" s="40"/>
      <c r="B58" s="9"/>
      <c r="C58" s="152"/>
      <c r="D58" s="41"/>
      <c r="E58" s="154"/>
      <c r="F58" s="16"/>
      <c r="G58" s="154"/>
      <c r="H58" s="6">
        <f t="shared" si="0"/>
      </c>
      <c r="I58" s="154"/>
      <c r="J58" s="9"/>
      <c r="K58" s="157">
        <f t="shared" si="1"/>
      </c>
      <c r="L58" s="24"/>
      <c r="M58" s="159"/>
      <c r="N58" s="41"/>
      <c r="O58" s="160">
        <f t="shared" si="4"/>
      </c>
      <c r="P58" s="5">
        <f t="shared" si="3"/>
      </c>
      <c r="Q58" s="160">
        <f>IF(ISNUMBER(P58),('Prices &amp; Rates'!$C$4/100)/(1-(1+'Prices &amp; Rates'!$C$4/100)^(-P58)),"")</f>
      </c>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row>
    <row r="59" spans="1:45" s="171" customFormat="1" ht="12">
      <c r="A59" s="40"/>
      <c r="B59" s="9"/>
      <c r="C59" s="152"/>
      <c r="D59" s="41"/>
      <c r="E59" s="154"/>
      <c r="F59" s="16"/>
      <c r="G59" s="154"/>
      <c r="H59" s="6">
        <f t="shared" si="0"/>
      </c>
      <c r="I59" s="154"/>
      <c r="J59" s="9"/>
      <c r="K59" s="157">
        <f t="shared" si="1"/>
      </c>
      <c r="L59" s="24"/>
      <c r="M59" s="159"/>
      <c r="N59" s="41"/>
      <c r="O59" s="160">
        <f t="shared" si="4"/>
      </c>
      <c r="P59" s="5">
        <f t="shared" si="3"/>
      </c>
      <c r="Q59" s="160">
        <f>IF(ISNUMBER(P59),('Prices &amp; Rates'!$C$4/100)/(1-(1+'Prices &amp; Rates'!$C$4/100)^(-P59)),"")</f>
      </c>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row>
    <row r="60" spans="3:45" s="171" customFormat="1" ht="12">
      <c r="C60" s="153"/>
      <c r="E60" s="153"/>
      <c r="F60" s="172"/>
      <c r="G60" s="153"/>
      <c r="H60" s="6">
        <f t="shared" si="0"/>
      </c>
      <c r="I60" s="153"/>
      <c r="K60" s="157">
        <f t="shared" si="1"/>
      </c>
      <c r="L60" s="173"/>
      <c r="M60" s="153"/>
      <c r="O60" s="160">
        <f t="shared" si="4"/>
      </c>
      <c r="P60" s="5">
        <f t="shared" si="3"/>
      </c>
      <c r="Q60" s="160">
        <f>IF(ISNUMBER(P60),('Prices &amp; Rates'!$C$4/100)/(1-(1+'Prices &amp; Rates'!$C$4/100)^(-P60)),"")</f>
      </c>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row>
    <row r="61" spans="3:45" s="171" customFormat="1" ht="12">
      <c r="C61" s="153"/>
      <c r="E61" s="153"/>
      <c r="F61" s="172"/>
      <c r="G61" s="153"/>
      <c r="H61" s="6">
        <f t="shared" si="0"/>
      </c>
      <c r="I61" s="153"/>
      <c r="K61" s="157">
        <f t="shared" si="1"/>
      </c>
      <c r="L61" s="173"/>
      <c r="M61" s="153"/>
      <c r="O61" s="160">
        <f t="shared" si="4"/>
      </c>
      <c r="P61" s="5">
        <f t="shared" si="3"/>
      </c>
      <c r="Q61" s="160">
        <f>IF(ISNUMBER(P61),('Prices &amp; Rates'!$C$4/100)/(1-(1+'Prices &amp; Rates'!$C$4/100)^(-P61)),"")</f>
      </c>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row>
    <row r="62" spans="3:45" s="171" customFormat="1" ht="12">
      <c r="C62" s="153"/>
      <c r="E62" s="153"/>
      <c r="F62" s="172"/>
      <c r="G62" s="153"/>
      <c r="H62" s="6">
        <f t="shared" si="0"/>
      </c>
      <c r="I62" s="153"/>
      <c r="K62" s="157">
        <f t="shared" si="1"/>
      </c>
      <c r="L62" s="173"/>
      <c r="M62" s="153"/>
      <c r="O62" s="160">
        <f t="shared" si="4"/>
      </c>
      <c r="P62" s="5">
        <f t="shared" si="3"/>
      </c>
      <c r="Q62" s="160">
        <f>IF(ISNUMBER(P62),('Prices &amp; Rates'!$C$4/100)/(1-(1+'Prices &amp; Rates'!$C$4/100)^(-P62)),"")</f>
      </c>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row>
    <row r="63" spans="3:45" s="171" customFormat="1" ht="12">
      <c r="C63" s="153"/>
      <c r="E63" s="153"/>
      <c r="F63" s="172"/>
      <c r="G63" s="153"/>
      <c r="H63" s="6">
        <f t="shared" si="0"/>
      </c>
      <c r="I63" s="153"/>
      <c r="K63" s="157">
        <f t="shared" si="1"/>
      </c>
      <c r="L63" s="173"/>
      <c r="M63" s="153"/>
      <c r="O63" s="160">
        <f t="shared" si="4"/>
      </c>
      <c r="P63" s="5">
        <f t="shared" si="3"/>
      </c>
      <c r="Q63" s="160">
        <f>IF(ISNUMBER(P63),('Prices &amp; Rates'!$C$4/100)/(1-(1+'Prices &amp; Rates'!$C$4/100)^(-P63)),"")</f>
      </c>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row>
    <row r="64" spans="3:45" s="171" customFormat="1" ht="12">
      <c r="C64" s="153"/>
      <c r="E64" s="153"/>
      <c r="F64" s="172"/>
      <c r="G64" s="153"/>
      <c r="H64" s="6">
        <f t="shared" si="0"/>
      </c>
      <c r="I64" s="153"/>
      <c r="K64" s="157">
        <f t="shared" si="1"/>
      </c>
      <c r="L64" s="173"/>
      <c r="M64" s="153"/>
      <c r="O64" s="160">
        <f t="shared" si="4"/>
      </c>
      <c r="P64" s="5">
        <f t="shared" si="3"/>
      </c>
      <c r="Q64" s="160">
        <f>IF(ISNUMBER(P64),('Prices &amp; Rates'!$C$4/100)/(1-(1+'Prices &amp; Rates'!$C$4/100)^(-P64)),"")</f>
      </c>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row>
    <row r="65" spans="3:45" s="171" customFormat="1" ht="12">
      <c r="C65" s="153"/>
      <c r="E65" s="153"/>
      <c r="F65" s="172"/>
      <c r="G65" s="153"/>
      <c r="H65" s="6">
        <f t="shared" si="0"/>
      </c>
      <c r="I65" s="153"/>
      <c r="K65" s="157">
        <f t="shared" si="1"/>
      </c>
      <c r="L65" s="173"/>
      <c r="M65" s="153"/>
      <c r="O65" s="160">
        <f t="shared" si="4"/>
      </c>
      <c r="P65" s="5">
        <f t="shared" si="3"/>
      </c>
      <c r="Q65" s="160">
        <f>IF(ISNUMBER(P65),('Prices &amp; Rates'!$C$4/100)/(1-(1+'Prices &amp; Rates'!$C$4/100)^(-P65)),"")</f>
      </c>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row>
    <row r="66" spans="3:45" s="171" customFormat="1" ht="12">
      <c r="C66" s="153"/>
      <c r="E66" s="153"/>
      <c r="F66" s="172"/>
      <c r="G66" s="153"/>
      <c r="H66" s="6">
        <f t="shared" si="0"/>
      </c>
      <c r="I66" s="153"/>
      <c r="K66" s="157">
        <f t="shared" si="1"/>
      </c>
      <c r="L66" s="173"/>
      <c r="M66" s="153"/>
      <c r="O66" s="160">
        <f t="shared" si="4"/>
      </c>
      <c r="P66" s="5">
        <f t="shared" si="3"/>
      </c>
      <c r="Q66" s="160">
        <f>IF(ISNUMBER(P66),('Prices &amp; Rates'!$C$4/100)/(1-(1+'Prices &amp; Rates'!$C$4/100)^(-P66)),"")</f>
      </c>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row>
    <row r="67" spans="3:45" s="171" customFormat="1" ht="12">
      <c r="C67" s="153"/>
      <c r="E67" s="153"/>
      <c r="F67" s="172"/>
      <c r="G67" s="153"/>
      <c r="H67" s="6">
        <f t="shared" si="0"/>
      </c>
      <c r="I67" s="153"/>
      <c r="K67" s="157">
        <f t="shared" si="1"/>
      </c>
      <c r="L67" s="173"/>
      <c r="M67" s="153"/>
      <c r="O67" s="160">
        <f t="shared" si="4"/>
      </c>
      <c r="P67" s="5">
        <f t="shared" si="3"/>
      </c>
      <c r="Q67" s="160">
        <f>IF(ISNUMBER(P67),('Prices &amp; Rates'!$C$4/100)/(1-(1+'Prices &amp; Rates'!$C$4/100)^(-P67)),"")</f>
      </c>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row>
    <row r="68" spans="3:45" s="171" customFormat="1" ht="12">
      <c r="C68" s="153"/>
      <c r="E68" s="153"/>
      <c r="F68" s="172"/>
      <c r="G68" s="153"/>
      <c r="H68" s="6">
        <f t="shared" si="0"/>
      </c>
      <c r="I68" s="153"/>
      <c r="K68" s="157">
        <f t="shared" si="1"/>
      </c>
      <c r="L68" s="173"/>
      <c r="M68" s="153"/>
      <c r="O68" s="160">
        <f t="shared" si="4"/>
      </c>
      <c r="P68" s="5">
        <f t="shared" si="3"/>
      </c>
      <c r="Q68" s="160">
        <f>IF(ISNUMBER(P68),('Prices &amp; Rates'!$C$4/100)/(1-(1+'Prices &amp; Rates'!$C$4/100)^(-P68)),"")</f>
      </c>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row>
    <row r="69" spans="3:45" s="171" customFormat="1" ht="12">
      <c r="C69" s="153"/>
      <c r="E69" s="153"/>
      <c r="F69" s="172"/>
      <c r="G69" s="153"/>
      <c r="H69" s="6">
        <f aca="true" t="shared" si="5" ref="H69:H99">IF(ISNUMBER(G69),0.4*G69,"")</f>
      </c>
      <c r="I69" s="153"/>
      <c r="K69" s="157">
        <f t="shared" si="1"/>
      </c>
      <c r="L69" s="173"/>
      <c r="M69" s="153"/>
      <c r="O69" s="160">
        <f t="shared" si="4"/>
      </c>
      <c r="P69" s="5">
        <f t="shared" si="3"/>
      </c>
      <c r="Q69" s="160">
        <f>IF(ISNUMBER(P69),('Prices &amp; Rates'!$C$4/100)/(1-(1+'Prices &amp; Rates'!$C$4/100)^(-P69)),"")</f>
      </c>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row>
    <row r="70" spans="3:45" s="171" customFormat="1" ht="12">
      <c r="C70" s="153"/>
      <c r="E70" s="153"/>
      <c r="F70" s="172"/>
      <c r="G70" s="153"/>
      <c r="H70" s="6">
        <f t="shared" si="5"/>
      </c>
      <c r="I70" s="153"/>
      <c r="K70" s="157">
        <f aca="true" t="shared" si="6" ref="K70:K99">IF(ISNUMBER(J70),0.2*J70,"")</f>
      </c>
      <c r="L70" s="173"/>
      <c r="M70" s="153"/>
      <c r="O70" s="160">
        <f t="shared" si="4"/>
      </c>
      <c r="P70" s="5">
        <f aca="true" t="shared" si="7" ref="P70:P99">IF(ISNUMBER(O70),IF(O70&lt;20,O70,20),"")</f>
      </c>
      <c r="Q70" s="160">
        <f>IF(ISNUMBER(P70),('Prices &amp; Rates'!$C$4/100)/(1-(1+'Prices &amp; Rates'!$C$4/100)^(-P70)),"")</f>
      </c>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row>
    <row r="71" spans="3:45" s="171" customFormat="1" ht="12">
      <c r="C71" s="153"/>
      <c r="E71" s="153"/>
      <c r="F71" s="172"/>
      <c r="G71" s="153"/>
      <c r="H71" s="6">
        <f t="shared" si="5"/>
      </c>
      <c r="I71" s="153"/>
      <c r="K71" s="157">
        <f t="shared" si="6"/>
      </c>
      <c r="L71" s="173"/>
      <c r="M71" s="153"/>
      <c r="O71" s="160">
        <f t="shared" si="4"/>
      </c>
      <c r="P71" s="5">
        <f t="shared" si="7"/>
      </c>
      <c r="Q71" s="160">
        <f>IF(ISNUMBER(P71),('Prices &amp; Rates'!$C$4/100)/(1-(1+'Prices &amp; Rates'!$C$4/100)^(-P71)),"")</f>
      </c>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row>
    <row r="72" spans="3:45" s="171" customFormat="1" ht="12">
      <c r="C72" s="153"/>
      <c r="E72" s="153"/>
      <c r="F72" s="172"/>
      <c r="G72" s="153"/>
      <c r="H72" s="6">
        <f t="shared" si="5"/>
      </c>
      <c r="I72" s="153"/>
      <c r="K72" s="157">
        <f t="shared" si="6"/>
      </c>
      <c r="L72" s="173"/>
      <c r="M72" s="153"/>
      <c r="O72" s="160">
        <f t="shared" si="4"/>
      </c>
      <c r="P72" s="5">
        <f t="shared" si="7"/>
      </c>
      <c r="Q72" s="160">
        <f>IF(ISNUMBER(P72),('Prices &amp; Rates'!$C$4/100)/(1-(1+'Prices &amp; Rates'!$C$4/100)^(-P72)),"")</f>
      </c>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row>
    <row r="73" spans="3:45" s="171" customFormat="1" ht="12">
      <c r="C73" s="153"/>
      <c r="E73" s="153"/>
      <c r="F73" s="172"/>
      <c r="G73" s="153"/>
      <c r="H73" s="6">
        <f t="shared" si="5"/>
      </c>
      <c r="I73" s="153"/>
      <c r="K73" s="157">
        <f t="shared" si="6"/>
      </c>
      <c r="L73" s="173"/>
      <c r="M73" s="153"/>
      <c r="O73" s="160">
        <f t="shared" si="4"/>
      </c>
      <c r="P73" s="5">
        <f t="shared" si="7"/>
      </c>
      <c r="Q73" s="160">
        <f>IF(ISNUMBER(P73),('Prices &amp; Rates'!$C$4/100)/(1-(1+'Prices &amp; Rates'!$C$4/100)^(-P73)),"")</f>
      </c>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row>
    <row r="74" spans="3:45" s="171" customFormat="1" ht="12">
      <c r="C74" s="153"/>
      <c r="E74" s="153"/>
      <c r="F74" s="172"/>
      <c r="G74" s="153"/>
      <c r="H74" s="6">
        <f t="shared" si="5"/>
      </c>
      <c r="I74" s="153"/>
      <c r="K74" s="157">
        <f t="shared" si="6"/>
      </c>
      <c r="L74" s="173"/>
      <c r="M74" s="153"/>
      <c r="O74" s="160">
        <f t="shared" si="4"/>
      </c>
      <c r="P74" s="5">
        <f t="shared" si="7"/>
      </c>
      <c r="Q74" s="160">
        <f>IF(ISNUMBER(P74),('Prices &amp; Rates'!$C$4/100)/(1-(1+'Prices &amp; Rates'!$C$4/100)^(-P74)),"")</f>
      </c>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row>
    <row r="75" spans="3:45" s="171" customFormat="1" ht="12">
      <c r="C75" s="153"/>
      <c r="E75" s="153"/>
      <c r="F75" s="172"/>
      <c r="G75" s="153"/>
      <c r="H75" s="6">
        <f t="shared" si="5"/>
      </c>
      <c r="I75" s="153"/>
      <c r="K75" s="157">
        <f t="shared" si="6"/>
      </c>
      <c r="L75" s="173"/>
      <c r="M75" s="153"/>
      <c r="O75" s="160">
        <f t="shared" si="4"/>
      </c>
      <c r="P75" s="5">
        <f t="shared" si="7"/>
      </c>
      <c r="Q75" s="160">
        <f>IF(ISNUMBER(P75),('Prices &amp; Rates'!$C$4/100)/(1-(1+'Prices &amp; Rates'!$C$4/100)^(-P75)),"")</f>
      </c>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row>
    <row r="76" spans="3:45" s="171" customFormat="1" ht="12">
      <c r="C76" s="153"/>
      <c r="E76" s="153"/>
      <c r="F76" s="172"/>
      <c r="G76" s="153"/>
      <c r="H76" s="6">
        <f t="shared" si="5"/>
      </c>
      <c r="I76" s="153"/>
      <c r="K76" s="157">
        <f t="shared" si="6"/>
      </c>
      <c r="L76" s="173"/>
      <c r="M76" s="153"/>
      <c r="O76" s="160">
        <f t="shared" si="4"/>
      </c>
      <c r="P76" s="5">
        <f t="shared" si="7"/>
      </c>
      <c r="Q76" s="160">
        <f>IF(ISNUMBER(P76),('Prices &amp; Rates'!$C$4/100)/(1-(1+'Prices &amp; Rates'!$C$4/100)^(-P76)),"")</f>
      </c>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row>
    <row r="77" spans="3:45" s="171" customFormat="1" ht="12">
      <c r="C77" s="153"/>
      <c r="E77" s="153"/>
      <c r="F77" s="172"/>
      <c r="G77" s="153"/>
      <c r="H77" s="6">
        <f t="shared" si="5"/>
      </c>
      <c r="I77" s="153"/>
      <c r="K77" s="157">
        <f t="shared" si="6"/>
      </c>
      <c r="L77" s="173"/>
      <c r="M77" s="153"/>
      <c r="O77" s="160">
        <f t="shared" si="4"/>
      </c>
      <c r="P77" s="5">
        <f t="shared" si="7"/>
      </c>
      <c r="Q77" s="160">
        <f>IF(ISNUMBER(P77),('Prices &amp; Rates'!$C$4/100)/(1-(1+'Prices &amp; Rates'!$C$4/100)^(-P77)),"")</f>
      </c>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row>
    <row r="78" spans="3:45" s="171" customFormat="1" ht="12">
      <c r="C78" s="153"/>
      <c r="E78" s="153"/>
      <c r="F78" s="172"/>
      <c r="G78" s="153"/>
      <c r="H78" s="6">
        <f t="shared" si="5"/>
      </c>
      <c r="I78" s="153"/>
      <c r="K78" s="157">
        <f t="shared" si="6"/>
      </c>
      <c r="L78" s="173"/>
      <c r="M78" s="153"/>
      <c r="O78" s="160">
        <f t="shared" si="4"/>
      </c>
      <c r="P78" s="5">
        <f t="shared" si="7"/>
      </c>
      <c r="Q78" s="160">
        <f>IF(ISNUMBER(P78),('Prices &amp; Rates'!$C$4/100)/(1-(1+'Prices &amp; Rates'!$C$4/100)^(-P78)),"")</f>
      </c>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row>
    <row r="79" spans="3:45" s="171" customFormat="1" ht="12">
      <c r="C79" s="153"/>
      <c r="E79" s="153"/>
      <c r="F79" s="172"/>
      <c r="G79" s="153"/>
      <c r="H79" s="6">
        <f t="shared" si="5"/>
      </c>
      <c r="I79" s="153"/>
      <c r="K79" s="157">
        <f t="shared" si="6"/>
      </c>
      <c r="L79" s="173"/>
      <c r="M79" s="153"/>
      <c r="O79" s="160">
        <f t="shared" si="4"/>
      </c>
      <c r="P79" s="5">
        <f t="shared" si="7"/>
      </c>
      <c r="Q79" s="160">
        <f>IF(ISNUMBER(P79),('Prices &amp; Rates'!$C$4/100)/(1-(1+'Prices &amp; Rates'!$C$4/100)^(-P79)),"")</f>
      </c>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row>
    <row r="80" spans="3:45" s="171" customFormat="1" ht="12">
      <c r="C80" s="153"/>
      <c r="E80" s="153"/>
      <c r="F80" s="172"/>
      <c r="G80" s="153"/>
      <c r="H80" s="6">
        <f t="shared" si="5"/>
      </c>
      <c r="I80" s="153"/>
      <c r="K80" s="157">
        <f t="shared" si="6"/>
      </c>
      <c r="L80" s="173"/>
      <c r="M80" s="153"/>
      <c r="O80" s="160">
        <f t="shared" si="4"/>
      </c>
      <c r="P80" s="5">
        <f t="shared" si="7"/>
      </c>
      <c r="Q80" s="160">
        <f>IF(ISNUMBER(P80),('Prices &amp; Rates'!$C$4/100)/(1-(1+'Prices &amp; Rates'!$C$4/100)^(-P80)),"")</f>
      </c>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row>
    <row r="81" spans="3:45" s="171" customFormat="1" ht="12">
      <c r="C81" s="153"/>
      <c r="E81" s="153"/>
      <c r="F81" s="172"/>
      <c r="G81" s="153"/>
      <c r="H81" s="6">
        <f t="shared" si="5"/>
      </c>
      <c r="I81" s="153"/>
      <c r="K81" s="157">
        <f t="shared" si="6"/>
      </c>
      <c r="L81" s="173"/>
      <c r="M81" s="153"/>
      <c r="O81" s="160">
        <f t="shared" si="4"/>
      </c>
      <c r="P81" s="5">
        <f t="shared" si="7"/>
      </c>
      <c r="Q81" s="160">
        <f>IF(ISNUMBER(P81),('Prices &amp; Rates'!$C$4/100)/(1-(1+'Prices &amp; Rates'!$C$4/100)^(-P81)),"")</f>
      </c>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row>
    <row r="82" spans="3:45" s="171" customFormat="1" ht="12">
      <c r="C82" s="153"/>
      <c r="E82" s="153"/>
      <c r="F82" s="172"/>
      <c r="G82" s="153"/>
      <c r="H82" s="6">
        <f t="shared" si="5"/>
      </c>
      <c r="I82" s="153"/>
      <c r="K82" s="157">
        <f t="shared" si="6"/>
      </c>
      <c r="L82" s="173"/>
      <c r="M82" s="153"/>
      <c r="O82" s="160">
        <f t="shared" si="4"/>
      </c>
      <c r="P82" s="5">
        <f t="shared" si="7"/>
      </c>
      <c r="Q82" s="160">
        <f>IF(ISNUMBER(P82),('Prices &amp; Rates'!$C$4/100)/(1-(1+'Prices &amp; Rates'!$C$4/100)^(-P82)),"")</f>
      </c>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row>
    <row r="83" spans="3:45" s="171" customFormat="1" ht="12">
      <c r="C83" s="153"/>
      <c r="E83" s="153"/>
      <c r="F83" s="172"/>
      <c r="G83" s="153"/>
      <c r="H83" s="6">
        <f t="shared" si="5"/>
      </c>
      <c r="I83" s="153"/>
      <c r="K83" s="157">
        <f t="shared" si="6"/>
      </c>
      <c r="L83" s="173"/>
      <c r="M83" s="153"/>
      <c r="O83" s="160">
        <f t="shared" si="4"/>
      </c>
      <c r="P83" s="5">
        <f t="shared" si="7"/>
      </c>
      <c r="Q83" s="160">
        <f>IF(ISNUMBER(P83),('Prices &amp; Rates'!$C$4/100)/(1-(1+'Prices &amp; Rates'!$C$4/100)^(-P83)),"")</f>
      </c>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row>
    <row r="84" spans="3:45" s="171" customFormat="1" ht="12">
      <c r="C84" s="153"/>
      <c r="E84" s="153"/>
      <c r="F84" s="172"/>
      <c r="G84" s="153"/>
      <c r="H84" s="6">
        <f t="shared" si="5"/>
      </c>
      <c r="I84" s="153"/>
      <c r="K84" s="157">
        <f t="shared" si="6"/>
      </c>
      <c r="L84" s="173"/>
      <c r="M84" s="153"/>
      <c r="O84" s="160">
        <f t="shared" si="4"/>
      </c>
      <c r="P84" s="5">
        <f t="shared" si="7"/>
      </c>
      <c r="Q84" s="160">
        <f>IF(ISNUMBER(P84),('Prices &amp; Rates'!$C$4/100)/(1-(1+'Prices &amp; Rates'!$C$4/100)^(-P84)),"")</f>
      </c>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row>
    <row r="85" spans="3:45" s="171" customFormat="1" ht="12">
      <c r="C85" s="153"/>
      <c r="E85" s="153"/>
      <c r="F85" s="172"/>
      <c r="G85" s="153"/>
      <c r="H85" s="6">
        <f t="shared" si="5"/>
      </c>
      <c r="I85" s="153"/>
      <c r="K85" s="157">
        <f t="shared" si="6"/>
      </c>
      <c r="L85" s="173"/>
      <c r="M85" s="153"/>
      <c r="O85" s="160">
        <f t="shared" si="4"/>
      </c>
      <c r="P85" s="5">
        <f t="shared" si="7"/>
      </c>
      <c r="Q85" s="160">
        <f>IF(ISNUMBER(P85),('Prices &amp; Rates'!$C$4/100)/(1-(1+'Prices &amp; Rates'!$C$4/100)^(-P85)),"")</f>
      </c>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row>
    <row r="86" spans="3:45" s="171" customFormat="1" ht="12">
      <c r="C86" s="153"/>
      <c r="E86" s="153"/>
      <c r="F86" s="172"/>
      <c r="G86" s="153"/>
      <c r="H86" s="6">
        <f t="shared" si="5"/>
      </c>
      <c r="I86" s="153"/>
      <c r="K86" s="157">
        <f t="shared" si="6"/>
      </c>
      <c r="L86" s="173"/>
      <c r="M86" s="153"/>
      <c r="O86" s="160">
        <f t="shared" si="4"/>
      </c>
      <c r="P86" s="5">
        <f t="shared" si="7"/>
      </c>
      <c r="Q86" s="160">
        <f>IF(ISNUMBER(P86),('Prices &amp; Rates'!$C$4/100)/(1-(1+'Prices &amp; Rates'!$C$4/100)^(-P86)),"")</f>
      </c>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row>
    <row r="87" spans="3:45" s="171" customFormat="1" ht="12">
      <c r="C87" s="153"/>
      <c r="E87" s="153"/>
      <c r="F87" s="172"/>
      <c r="G87" s="153"/>
      <c r="H87" s="6">
        <f t="shared" si="5"/>
      </c>
      <c r="I87" s="153"/>
      <c r="K87" s="157">
        <f t="shared" si="6"/>
      </c>
      <c r="L87" s="173"/>
      <c r="M87" s="153"/>
      <c r="O87" s="160">
        <f t="shared" si="4"/>
      </c>
      <c r="P87" s="5">
        <f t="shared" si="7"/>
      </c>
      <c r="Q87" s="160">
        <f>IF(ISNUMBER(P87),('Prices &amp; Rates'!$C$4/100)/(1-(1+'Prices &amp; Rates'!$C$4/100)^(-P87)),"")</f>
      </c>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row>
    <row r="88" spans="3:45" s="171" customFormat="1" ht="12">
      <c r="C88" s="153"/>
      <c r="E88" s="153"/>
      <c r="F88" s="172"/>
      <c r="G88" s="153"/>
      <c r="H88" s="6">
        <f t="shared" si="5"/>
      </c>
      <c r="I88" s="153"/>
      <c r="K88" s="157">
        <f t="shared" si="6"/>
      </c>
      <c r="L88" s="173"/>
      <c r="M88" s="153"/>
      <c r="O88" s="160">
        <f t="shared" si="4"/>
      </c>
      <c r="P88" s="5">
        <f t="shared" si="7"/>
      </c>
      <c r="Q88" s="160">
        <f>IF(ISNUMBER(P88),('Prices &amp; Rates'!$C$4/100)/(1-(1+'Prices &amp; Rates'!$C$4/100)^(-P88)),"")</f>
      </c>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row>
    <row r="89" spans="3:45" s="171" customFormat="1" ht="12">
      <c r="C89" s="153"/>
      <c r="E89" s="153"/>
      <c r="F89" s="172"/>
      <c r="G89" s="153"/>
      <c r="H89" s="6">
        <f t="shared" si="5"/>
      </c>
      <c r="I89" s="153"/>
      <c r="K89" s="157">
        <f t="shared" si="6"/>
      </c>
      <c r="L89" s="173"/>
      <c r="M89" s="153"/>
      <c r="O89" s="160">
        <f t="shared" si="4"/>
      </c>
      <c r="P89" s="5">
        <f t="shared" si="7"/>
      </c>
      <c r="Q89" s="160">
        <f>IF(ISNUMBER(P89),('Prices &amp; Rates'!$C$4/100)/(1-(1+'Prices &amp; Rates'!$C$4/100)^(-P89)),"")</f>
      </c>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row>
    <row r="90" spans="3:45" s="171" customFormat="1" ht="12">
      <c r="C90" s="153"/>
      <c r="E90" s="153"/>
      <c r="F90" s="172"/>
      <c r="G90" s="153"/>
      <c r="H90" s="6">
        <f t="shared" si="5"/>
      </c>
      <c r="I90" s="153"/>
      <c r="K90" s="157">
        <f t="shared" si="6"/>
      </c>
      <c r="L90" s="173"/>
      <c r="M90" s="153"/>
      <c r="O90" s="160">
        <f t="shared" si="4"/>
      </c>
      <c r="P90" s="5">
        <f t="shared" si="7"/>
      </c>
      <c r="Q90" s="160">
        <f>IF(ISNUMBER(P90),('Prices &amp; Rates'!$C$4/100)/(1-(1+'Prices &amp; Rates'!$C$4/100)^(-P90)),"")</f>
      </c>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row>
    <row r="91" spans="3:45" s="171" customFormat="1" ht="12">
      <c r="C91" s="153"/>
      <c r="E91" s="153"/>
      <c r="F91" s="172"/>
      <c r="G91" s="153"/>
      <c r="H91" s="6">
        <f t="shared" si="5"/>
      </c>
      <c r="I91" s="153"/>
      <c r="K91" s="157">
        <f t="shared" si="6"/>
      </c>
      <c r="L91" s="173"/>
      <c r="M91" s="153"/>
      <c r="O91" s="160">
        <f t="shared" si="4"/>
      </c>
      <c r="P91" s="5">
        <f t="shared" si="7"/>
      </c>
      <c r="Q91" s="160">
        <f>IF(ISNUMBER(P91),('Prices &amp; Rates'!$C$4/100)/(1-(1+'Prices &amp; Rates'!$C$4/100)^(-P91)),"")</f>
      </c>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row>
    <row r="92" spans="3:45" s="171" customFormat="1" ht="12">
      <c r="C92" s="153"/>
      <c r="E92" s="153"/>
      <c r="F92" s="172"/>
      <c r="G92" s="153"/>
      <c r="H92" s="6">
        <f t="shared" si="5"/>
      </c>
      <c r="I92" s="153"/>
      <c r="K92" s="157">
        <f t="shared" si="6"/>
      </c>
      <c r="L92" s="173"/>
      <c r="M92" s="153"/>
      <c r="O92" s="160">
        <f t="shared" si="4"/>
      </c>
      <c r="P92" s="5">
        <f t="shared" si="7"/>
      </c>
      <c r="Q92" s="160">
        <f>IF(ISNUMBER(P92),('Prices &amp; Rates'!$C$4/100)/(1-(1+'Prices &amp; Rates'!$C$4/100)^(-P92)),"")</f>
      </c>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row>
    <row r="93" spans="3:45" s="171" customFormat="1" ht="12">
      <c r="C93" s="153"/>
      <c r="E93" s="153"/>
      <c r="F93" s="172"/>
      <c r="G93" s="153"/>
      <c r="H93" s="6">
        <f t="shared" si="5"/>
      </c>
      <c r="I93" s="153"/>
      <c r="K93" s="157">
        <f t="shared" si="6"/>
      </c>
      <c r="L93" s="173"/>
      <c r="M93" s="153"/>
      <c r="O93" s="160">
        <f t="shared" si="4"/>
      </c>
      <c r="P93" s="5">
        <f t="shared" si="7"/>
      </c>
      <c r="Q93" s="160">
        <f>IF(ISNUMBER(P93),('Prices &amp; Rates'!$C$4/100)/(1-(1+'Prices &amp; Rates'!$C$4/100)^(-P93)),"")</f>
      </c>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row>
    <row r="94" spans="3:45" s="171" customFormat="1" ht="12">
      <c r="C94" s="153"/>
      <c r="E94" s="153"/>
      <c r="F94" s="172"/>
      <c r="G94" s="153"/>
      <c r="H94" s="6">
        <f t="shared" si="5"/>
      </c>
      <c r="I94" s="153"/>
      <c r="K94" s="157">
        <f t="shared" si="6"/>
      </c>
      <c r="L94" s="173"/>
      <c r="M94" s="153"/>
      <c r="O94" s="160">
        <f t="shared" si="4"/>
      </c>
      <c r="P94" s="5">
        <f t="shared" si="7"/>
      </c>
      <c r="Q94" s="160">
        <f>IF(ISNUMBER(P94),('Prices &amp; Rates'!$C$4/100)/(1-(1+'Prices &amp; Rates'!$C$4/100)^(-P94)),"")</f>
      </c>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row>
    <row r="95" spans="3:45" s="171" customFormat="1" ht="12">
      <c r="C95" s="153"/>
      <c r="E95" s="153"/>
      <c r="F95" s="172"/>
      <c r="G95" s="153"/>
      <c r="H95" s="6">
        <f t="shared" si="5"/>
      </c>
      <c r="I95" s="153"/>
      <c r="K95" s="157">
        <f t="shared" si="6"/>
      </c>
      <c r="L95" s="173"/>
      <c r="M95" s="153"/>
      <c r="O95" s="160">
        <f t="shared" si="4"/>
      </c>
      <c r="P95" s="5">
        <f t="shared" si="7"/>
      </c>
      <c r="Q95" s="160">
        <f>IF(ISNUMBER(P95),('Prices &amp; Rates'!$C$4/100)/(1-(1+'Prices &amp; Rates'!$C$4/100)^(-P95)),"")</f>
      </c>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row>
    <row r="96" spans="3:45" s="171" customFormat="1" ht="12">
      <c r="C96" s="153"/>
      <c r="E96" s="153"/>
      <c r="F96" s="172"/>
      <c r="G96" s="153"/>
      <c r="H96" s="6">
        <f t="shared" si="5"/>
      </c>
      <c r="I96" s="153"/>
      <c r="K96" s="157">
        <f t="shared" si="6"/>
      </c>
      <c r="L96" s="173"/>
      <c r="M96" s="153"/>
      <c r="O96" s="160">
        <f t="shared" si="4"/>
      </c>
      <c r="P96" s="5">
        <f t="shared" si="7"/>
      </c>
      <c r="Q96" s="160">
        <f>IF(ISNUMBER(P96),('Prices &amp; Rates'!$C$4/100)/(1-(1+'Prices &amp; Rates'!$C$4/100)^(-P96)),"")</f>
      </c>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row>
    <row r="97" spans="3:45" s="171" customFormat="1" ht="12">
      <c r="C97" s="153"/>
      <c r="E97" s="153"/>
      <c r="F97" s="172"/>
      <c r="G97" s="153"/>
      <c r="H97" s="6">
        <f t="shared" si="5"/>
      </c>
      <c r="I97" s="153"/>
      <c r="K97" s="157">
        <f t="shared" si="6"/>
      </c>
      <c r="L97" s="173"/>
      <c r="M97" s="153"/>
      <c r="O97" s="160">
        <f t="shared" si="4"/>
      </c>
      <c r="P97" s="5">
        <f t="shared" si="7"/>
      </c>
      <c r="Q97" s="160">
        <f>IF(ISNUMBER(P97),('Prices &amp; Rates'!$C$4/100)/(1-(1+'Prices &amp; Rates'!$C$4/100)^(-P97)),"")</f>
      </c>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row>
    <row r="98" spans="3:45" s="171" customFormat="1" ht="12">
      <c r="C98" s="153"/>
      <c r="E98" s="153"/>
      <c r="F98" s="172"/>
      <c r="G98" s="153"/>
      <c r="H98" s="6">
        <f t="shared" si="5"/>
      </c>
      <c r="I98" s="153"/>
      <c r="K98" s="157">
        <f t="shared" si="6"/>
      </c>
      <c r="L98" s="173"/>
      <c r="M98" s="153"/>
      <c r="O98" s="160">
        <f t="shared" si="4"/>
      </c>
      <c r="P98" s="5">
        <f t="shared" si="7"/>
      </c>
      <c r="Q98" s="160">
        <f>IF(ISNUMBER(P98),('Prices &amp; Rates'!$C$4/100)/(1-(1+'Prices &amp; Rates'!$C$4/100)^(-P98)),"")</f>
      </c>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row>
    <row r="99" spans="3:45" s="171" customFormat="1" ht="12">
      <c r="C99" s="153"/>
      <c r="E99" s="153"/>
      <c r="F99" s="172"/>
      <c r="G99" s="153"/>
      <c r="H99" s="6">
        <f t="shared" si="5"/>
      </c>
      <c r="I99" s="153"/>
      <c r="K99" s="157">
        <f t="shared" si="6"/>
      </c>
      <c r="L99" s="173"/>
      <c r="M99" s="153"/>
      <c r="O99" s="160">
        <f t="shared" si="4"/>
      </c>
      <c r="P99" s="5">
        <f t="shared" si="7"/>
      </c>
      <c r="Q99" s="160">
        <f>IF(ISNUMBER(P99),('Prices &amp; Rates'!$C$4/100)/(1-(1+'Prices &amp; Rates'!$C$4/100)^(-P99)),"")</f>
      </c>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row>
    <row r="100" spans="11:17" ht="12">
      <c r="K100" s="31"/>
      <c r="M100" s="31"/>
      <c r="O100" s="31"/>
      <c r="Q100" s="31"/>
    </row>
    <row r="101" spans="11:17" ht="12">
      <c r="K101" s="31"/>
      <c r="M101" s="31"/>
      <c r="O101" s="31"/>
      <c r="Q101" s="31"/>
    </row>
    <row r="102" spans="11:17" ht="12">
      <c r="K102" s="31"/>
      <c r="M102" s="31"/>
      <c r="O102" s="31"/>
      <c r="Q102" s="31"/>
    </row>
    <row r="103" spans="11:17" ht="12">
      <c r="K103" s="31"/>
      <c r="M103" s="31"/>
      <c r="O103" s="31"/>
      <c r="Q103" s="31"/>
    </row>
    <row r="104" spans="11:17" ht="12">
      <c r="K104" s="31"/>
      <c r="M104" s="31"/>
      <c r="O104" s="31"/>
      <c r="Q104" s="31"/>
    </row>
    <row r="105" spans="11:17" ht="12">
      <c r="K105" s="31"/>
      <c r="M105" s="31"/>
      <c r="O105" s="31"/>
      <c r="Q105" s="31"/>
    </row>
    <row r="106" spans="11:17" ht="12">
      <c r="K106" s="31"/>
      <c r="M106" s="31"/>
      <c r="O106" s="31"/>
      <c r="Q106" s="31"/>
    </row>
    <row r="107" spans="11:17" ht="12">
      <c r="K107" s="31"/>
      <c r="M107" s="31"/>
      <c r="O107" s="31"/>
      <c r="Q107" s="31"/>
    </row>
    <row r="108" spans="11:17" ht="12">
      <c r="K108" s="31"/>
      <c r="M108" s="31"/>
      <c r="O108" s="31"/>
      <c r="Q108" s="31"/>
    </row>
    <row r="109" spans="11:17" ht="12">
      <c r="K109" s="31"/>
      <c r="M109" s="31"/>
      <c r="O109" s="31"/>
      <c r="Q109" s="31"/>
    </row>
    <row r="110" spans="11:17" ht="12">
      <c r="K110" s="31"/>
      <c r="M110" s="31"/>
      <c r="O110" s="31"/>
      <c r="Q110" s="31"/>
    </row>
    <row r="111" spans="11:17" ht="12">
      <c r="K111" s="31"/>
      <c r="M111" s="31"/>
      <c r="O111" s="31"/>
      <c r="Q111" s="31"/>
    </row>
    <row r="112" spans="11:17" ht="12">
      <c r="K112" s="31"/>
      <c r="M112" s="31"/>
      <c r="O112" s="31"/>
      <c r="Q112" s="31"/>
    </row>
    <row r="113" spans="11:17" ht="12">
      <c r="K113" s="31"/>
      <c r="M113" s="31"/>
      <c r="O113" s="31"/>
      <c r="Q113" s="31"/>
    </row>
    <row r="114" spans="11:17" ht="12">
      <c r="K114" s="31"/>
      <c r="M114" s="31"/>
      <c r="O114" s="31"/>
      <c r="Q114" s="31"/>
    </row>
    <row r="115" spans="11:17" ht="12">
      <c r="K115" s="31"/>
      <c r="M115" s="31"/>
      <c r="O115" s="31"/>
      <c r="Q115" s="31"/>
    </row>
    <row r="116" spans="11:17" ht="12">
      <c r="K116" s="31"/>
      <c r="M116" s="31"/>
      <c r="O116" s="31"/>
      <c r="Q116" s="31"/>
    </row>
    <row r="117" spans="11:17" ht="12">
      <c r="K117" s="31"/>
      <c r="M117" s="31"/>
      <c r="O117" s="31"/>
      <c r="Q117" s="31"/>
    </row>
    <row r="118" spans="11:17" ht="12">
      <c r="K118" s="31"/>
      <c r="M118" s="31"/>
      <c r="O118" s="31"/>
      <c r="Q118" s="31"/>
    </row>
    <row r="119" spans="11:17" ht="12">
      <c r="K119" s="31"/>
      <c r="M119" s="31"/>
      <c r="O119" s="31"/>
      <c r="Q119" s="31"/>
    </row>
    <row r="120" spans="11:17" ht="12">
      <c r="K120" s="31"/>
      <c r="M120" s="31"/>
      <c r="O120" s="31"/>
      <c r="Q120" s="31"/>
    </row>
    <row r="121" spans="11:17" ht="12">
      <c r="K121" s="31"/>
      <c r="M121" s="31"/>
      <c r="O121" s="31"/>
      <c r="Q121" s="31"/>
    </row>
    <row r="122" spans="11:17" ht="12">
      <c r="K122" s="31"/>
      <c r="M122" s="31"/>
      <c r="O122" s="31"/>
      <c r="Q122" s="31"/>
    </row>
    <row r="123" spans="11:17" ht="12">
      <c r="K123" s="31"/>
      <c r="M123" s="31"/>
      <c r="O123" s="31"/>
      <c r="Q123" s="31"/>
    </row>
    <row r="124" spans="11:17" ht="12">
      <c r="K124" s="31"/>
      <c r="M124" s="31"/>
      <c r="O124" s="31"/>
      <c r="Q124" s="31"/>
    </row>
    <row r="125" spans="11:17" ht="12">
      <c r="K125" s="31"/>
      <c r="M125" s="31"/>
      <c r="O125" s="31"/>
      <c r="Q125" s="31"/>
    </row>
    <row r="126" spans="11:17" ht="12">
      <c r="K126" s="31"/>
      <c r="M126" s="31"/>
      <c r="O126" s="31"/>
      <c r="Q126" s="31"/>
    </row>
    <row r="127" spans="11:17" ht="12">
      <c r="K127" s="31"/>
      <c r="M127" s="31"/>
      <c r="O127" s="31"/>
      <c r="Q127" s="31"/>
    </row>
    <row r="128" spans="11:17" ht="12">
      <c r="K128" s="31"/>
      <c r="M128" s="31"/>
      <c r="O128" s="31"/>
      <c r="Q128" s="31"/>
    </row>
    <row r="129" spans="11:17" ht="12">
      <c r="K129" s="31"/>
      <c r="M129" s="31"/>
      <c r="O129" s="31"/>
      <c r="Q129" s="31"/>
    </row>
    <row r="130" spans="11:17" ht="12">
      <c r="K130" s="31"/>
      <c r="M130" s="31"/>
      <c r="O130" s="31"/>
      <c r="Q130" s="31"/>
    </row>
    <row r="131" spans="11:17" ht="12">
      <c r="K131" s="31"/>
      <c r="M131" s="31"/>
      <c r="O131" s="31"/>
      <c r="Q131" s="31"/>
    </row>
    <row r="132" spans="11:17" ht="12">
      <c r="K132" s="31"/>
      <c r="M132" s="31"/>
      <c r="O132" s="31"/>
      <c r="Q132" s="31"/>
    </row>
    <row r="133" spans="11:17" ht="12">
      <c r="K133" s="31"/>
      <c r="M133" s="31"/>
      <c r="O133" s="31"/>
      <c r="Q133" s="31"/>
    </row>
    <row r="134" spans="11:17" ht="12">
      <c r="K134" s="31"/>
      <c r="M134" s="31"/>
      <c r="O134" s="31"/>
      <c r="Q134" s="31"/>
    </row>
    <row r="135" spans="11:17" ht="12">
      <c r="K135" s="31"/>
      <c r="M135" s="31"/>
      <c r="O135" s="31"/>
      <c r="Q135" s="31"/>
    </row>
    <row r="136" spans="11:17" ht="12">
      <c r="K136" s="31"/>
      <c r="M136" s="31"/>
      <c r="O136" s="31"/>
      <c r="Q136" s="31"/>
    </row>
    <row r="137" spans="11:17" ht="12">
      <c r="K137" s="31"/>
      <c r="M137" s="31"/>
      <c r="O137" s="31"/>
      <c r="Q137" s="31"/>
    </row>
    <row r="138" spans="11:17" ht="12">
      <c r="K138" s="31"/>
      <c r="M138" s="31"/>
      <c r="O138" s="31"/>
      <c r="Q138" s="31"/>
    </row>
    <row r="139" spans="11:17" ht="12">
      <c r="K139" s="31"/>
      <c r="M139" s="31"/>
      <c r="O139" s="31"/>
      <c r="Q139" s="31"/>
    </row>
    <row r="140" spans="11:17" ht="12">
      <c r="K140" s="31"/>
      <c r="M140" s="31"/>
      <c r="O140" s="31"/>
      <c r="Q140" s="31"/>
    </row>
    <row r="141" spans="11:17" ht="12">
      <c r="K141" s="31"/>
      <c r="M141" s="31"/>
      <c r="O141" s="31"/>
      <c r="Q141" s="31"/>
    </row>
    <row r="142" spans="11:17" ht="12">
      <c r="K142" s="31"/>
      <c r="M142" s="31"/>
      <c r="O142" s="31"/>
      <c r="Q142" s="31"/>
    </row>
    <row r="143" spans="11:17" ht="12">
      <c r="K143" s="31"/>
      <c r="M143" s="31"/>
      <c r="O143" s="31"/>
      <c r="Q143" s="31"/>
    </row>
    <row r="144" spans="11:17" ht="12">
      <c r="K144" s="31"/>
      <c r="M144" s="31"/>
      <c r="O144" s="31"/>
      <c r="Q144" s="31"/>
    </row>
    <row r="145" spans="11:17" ht="12">
      <c r="K145" s="31"/>
      <c r="M145" s="31"/>
      <c r="O145" s="31"/>
      <c r="Q145" s="31"/>
    </row>
    <row r="146" spans="11:17" ht="12">
      <c r="K146" s="31"/>
      <c r="M146" s="31"/>
      <c r="O146" s="31"/>
      <c r="Q146" s="31"/>
    </row>
    <row r="147" spans="11:17" ht="12">
      <c r="K147" s="31"/>
      <c r="M147" s="31"/>
      <c r="O147" s="31"/>
      <c r="Q147" s="31"/>
    </row>
    <row r="148" spans="11:17" ht="12">
      <c r="K148" s="31"/>
      <c r="M148" s="31"/>
      <c r="O148" s="31"/>
      <c r="Q148" s="31"/>
    </row>
    <row r="149" spans="11:17" ht="12">
      <c r="K149" s="31"/>
      <c r="M149" s="31"/>
      <c r="O149" s="31"/>
      <c r="Q149" s="31"/>
    </row>
    <row r="150" spans="11:17" ht="12">
      <c r="K150" s="31"/>
      <c r="M150" s="31"/>
      <c r="O150" s="31"/>
      <c r="Q150" s="31"/>
    </row>
    <row r="151" spans="11:17" ht="12">
      <c r="K151" s="31"/>
      <c r="M151" s="31"/>
      <c r="O151" s="31"/>
      <c r="Q151" s="31"/>
    </row>
    <row r="152" spans="11:17" ht="12">
      <c r="K152" s="31"/>
      <c r="M152" s="31"/>
      <c r="O152" s="31"/>
      <c r="Q152" s="31"/>
    </row>
    <row r="153" spans="11:17" ht="12">
      <c r="K153" s="31"/>
      <c r="M153" s="31"/>
      <c r="O153" s="31"/>
      <c r="Q153" s="31"/>
    </row>
    <row r="154" spans="11:17" ht="12">
      <c r="K154" s="31"/>
      <c r="M154" s="31"/>
      <c r="O154" s="31"/>
      <c r="Q154" s="31"/>
    </row>
    <row r="155" spans="11:17" ht="12">
      <c r="K155" s="31"/>
      <c r="M155" s="31"/>
      <c r="O155" s="31"/>
      <c r="Q155" s="31"/>
    </row>
    <row r="156" spans="11:17" ht="12">
      <c r="K156" s="31"/>
      <c r="M156" s="31"/>
      <c r="O156" s="31"/>
      <c r="Q156" s="31"/>
    </row>
    <row r="157" spans="11:17" ht="12">
      <c r="K157" s="31"/>
      <c r="M157" s="31"/>
      <c r="O157" s="31"/>
      <c r="Q157" s="31"/>
    </row>
    <row r="158" spans="11:17" ht="12">
      <c r="K158" s="31"/>
      <c r="M158" s="31"/>
      <c r="O158" s="31"/>
      <c r="Q158" s="31"/>
    </row>
    <row r="159" spans="11:17" ht="12">
      <c r="K159" s="31"/>
      <c r="M159" s="31"/>
      <c r="O159" s="31"/>
      <c r="Q159" s="31"/>
    </row>
    <row r="160" spans="11:17" ht="12">
      <c r="K160" s="31"/>
      <c r="M160" s="31"/>
      <c r="O160" s="31"/>
      <c r="Q160" s="31"/>
    </row>
    <row r="161" spans="11:17" ht="12">
      <c r="K161" s="31"/>
      <c r="M161" s="31"/>
      <c r="O161" s="31"/>
      <c r="Q161" s="31"/>
    </row>
    <row r="162" spans="11:17" ht="12">
      <c r="K162" s="31"/>
      <c r="M162" s="31"/>
      <c r="O162" s="31"/>
      <c r="Q162" s="31"/>
    </row>
    <row r="163" spans="11:17" ht="12">
      <c r="K163" s="31"/>
      <c r="M163" s="31"/>
      <c r="O163" s="31"/>
      <c r="Q163" s="31"/>
    </row>
    <row r="164" spans="11:17" ht="12">
      <c r="K164" s="31"/>
      <c r="M164" s="31"/>
      <c r="O164" s="31"/>
      <c r="Q164" s="31"/>
    </row>
    <row r="165" spans="11:17" ht="12">
      <c r="K165" s="31"/>
      <c r="M165" s="31"/>
      <c r="O165" s="31"/>
      <c r="Q165" s="31"/>
    </row>
    <row r="166" spans="11:17" ht="12">
      <c r="K166" s="31"/>
      <c r="M166" s="31"/>
      <c r="O166" s="31"/>
      <c r="Q166" s="31"/>
    </row>
    <row r="167" spans="11:17" ht="12">
      <c r="K167" s="31"/>
      <c r="M167" s="31"/>
      <c r="O167" s="31"/>
      <c r="Q167" s="31"/>
    </row>
    <row r="168" spans="11:17" ht="12">
      <c r="K168" s="31"/>
      <c r="M168" s="31"/>
      <c r="O168" s="31"/>
      <c r="Q168" s="31"/>
    </row>
    <row r="169" spans="11:17" ht="12">
      <c r="K169" s="31"/>
      <c r="M169" s="31"/>
      <c r="O169" s="31"/>
      <c r="Q169" s="31"/>
    </row>
    <row r="170" spans="11:17" ht="12">
      <c r="K170" s="31"/>
      <c r="M170" s="31"/>
      <c r="O170" s="31"/>
      <c r="Q170" s="31"/>
    </row>
    <row r="171" spans="11:17" ht="12">
      <c r="K171" s="31"/>
      <c r="M171" s="31"/>
      <c r="O171" s="31"/>
      <c r="Q171" s="31"/>
    </row>
    <row r="172" spans="11:17" ht="12">
      <c r="K172" s="31"/>
      <c r="M172" s="31"/>
      <c r="O172" s="31"/>
      <c r="Q172" s="31"/>
    </row>
    <row r="173" spans="11:17" ht="12">
      <c r="K173" s="31"/>
      <c r="M173" s="31"/>
      <c r="O173" s="31"/>
      <c r="Q173" s="31"/>
    </row>
    <row r="174" spans="11:17" ht="12">
      <c r="K174" s="31"/>
      <c r="M174" s="31"/>
      <c r="O174" s="31"/>
      <c r="Q174" s="31"/>
    </row>
    <row r="175" spans="11:17" ht="12">
      <c r="K175" s="31"/>
      <c r="M175" s="31"/>
      <c r="O175" s="31"/>
      <c r="Q175" s="31"/>
    </row>
    <row r="176" spans="11:17" ht="12">
      <c r="K176" s="31"/>
      <c r="M176" s="31"/>
      <c r="O176" s="31"/>
      <c r="Q176" s="31"/>
    </row>
    <row r="177" spans="11:17" ht="12">
      <c r="K177" s="31"/>
      <c r="M177" s="31"/>
      <c r="O177" s="31"/>
      <c r="Q177" s="31"/>
    </row>
    <row r="178" spans="11:17" ht="12">
      <c r="K178" s="31"/>
      <c r="M178" s="31"/>
      <c r="O178" s="31"/>
      <c r="Q178" s="31"/>
    </row>
    <row r="179" spans="11:17" ht="12">
      <c r="K179" s="31"/>
      <c r="M179" s="31"/>
      <c r="O179" s="31"/>
      <c r="Q179" s="31"/>
    </row>
    <row r="180" spans="11:17" ht="12">
      <c r="K180" s="31"/>
      <c r="M180" s="31"/>
      <c r="O180" s="31"/>
      <c r="Q180" s="31"/>
    </row>
    <row r="181" spans="11:17" ht="12">
      <c r="K181" s="31"/>
      <c r="M181" s="31"/>
      <c r="O181" s="31"/>
      <c r="Q181" s="31"/>
    </row>
    <row r="182" spans="11:17" ht="12">
      <c r="K182" s="31"/>
      <c r="M182" s="31"/>
      <c r="O182" s="31"/>
      <c r="Q182" s="31"/>
    </row>
    <row r="183" spans="11:17" ht="12">
      <c r="K183" s="31"/>
      <c r="M183" s="31"/>
      <c r="O183" s="31"/>
      <c r="Q183" s="31"/>
    </row>
    <row r="184" spans="11:17" ht="12">
      <c r="K184" s="31"/>
      <c r="M184" s="31"/>
      <c r="O184" s="31"/>
      <c r="Q184" s="31"/>
    </row>
    <row r="185" spans="11:17" ht="12">
      <c r="K185" s="31"/>
      <c r="M185" s="31"/>
      <c r="O185" s="31"/>
      <c r="Q185" s="31"/>
    </row>
    <row r="186" spans="11:17" ht="12">
      <c r="K186" s="31"/>
      <c r="M186" s="31"/>
      <c r="O186" s="31"/>
      <c r="Q186" s="31"/>
    </row>
    <row r="187" spans="11:17" ht="12">
      <c r="K187" s="31"/>
      <c r="M187" s="31"/>
      <c r="O187" s="31"/>
      <c r="Q187" s="31"/>
    </row>
    <row r="188" spans="11:17" ht="12">
      <c r="K188" s="31"/>
      <c r="M188" s="31"/>
      <c r="O188" s="31"/>
      <c r="Q188" s="31"/>
    </row>
    <row r="189" spans="11:17" ht="12">
      <c r="K189" s="31"/>
      <c r="M189" s="31"/>
      <c r="O189" s="31"/>
      <c r="Q189" s="31"/>
    </row>
    <row r="190" spans="11:17" ht="12">
      <c r="K190" s="31"/>
      <c r="M190" s="31"/>
      <c r="O190" s="31"/>
      <c r="Q190" s="31"/>
    </row>
    <row r="191" spans="11:17" ht="12">
      <c r="K191" s="31"/>
      <c r="M191" s="31"/>
      <c r="O191" s="31"/>
      <c r="Q191" s="31"/>
    </row>
    <row r="192" spans="11:17" ht="12">
      <c r="K192" s="31"/>
      <c r="M192" s="31"/>
      <c r="O192" s="31"/>
      <c r="Q192" s="31"/>
    </row>
    <row r="193" spans="11:17" ht="12">
      <c r="K193" s="31"/>
      <c r="M193" s="31"/>
      <c r="O193" s="31"/>
      <c r="Q193" s="31"/>
    </row>
    <row r="194" spans="11:17" ht="12">
      <c r="K194" s="31"/>
      <c r="M194" s="31"/>
      <c r="O194" s="31"/>
      <c r="Q194" s="31"/>
    </row>
    <row r="195" spans="11:17" ht="12">
      <c r="K195" s="31"/>
      <c r="M195" s="31"/>
      <c r="O195" s="31"/>
      <c r="Q195" s="31"/>
    </row>
    <row r="196" spans="11:17" ht="12">
      <c r="K196" s="31"/>
      <c r="M196" s="31"/>
      <c r="O196" s="31"/>
      <c r="Q196" s="31"/>
    </row>
    <row r="197" spans="11:17" ht="12">
      <c r="K197" s="31"/>
      <c r="M197" s="31"/>
      <c r="O197" s="31"/>
      <c r="Q197" s="31"/>
    </row>
    <row r="198" spans="11:17" ht="12">
      <c r="K198" s="31"/>
      <c r="M198" s="31"/>
      <c r="O198" s="31"/>
      <c r="Q198" s="31"/>
    </row>
    <row r="199" spans="11:17" ht="12">
      <c r="K199" s="31"/>
      <c r="M199" s="31"/>
      <c r="O199" s="31"/>
      <c r="Q199" s="31"/>
    </row>
    <row r="200" spans="11:17" ht="12">
      <c r="K200" s="31"/>
      <c r="M200" s="31"/>
      <c r="O200" s="31"/>
      <c r="Q200" s="31"/>
    </row>
    <row r="201" spans="11:17" ht="12">
      <c r="K201" s="31"/>
      <c r="M201" s="31"/>
      <c r="O201" s="31"/>
      <c r="Q201" s="31"/>
    </row>
    <row r="202" spans="11:17" ht="12">
      <c r="K202" s="31"/>
      <c r="M202" s="31"/>
      <c r="O202" s="31"/>
      <c r="Q202" s="31"/>
    </row>
    <row r="203" spans="11:17" ht="12">
      <c r="K203" s="31"/>
      <c r="M203" s="31"/>
      <c r="O203" s="31"/>
      <c r="Q203" s="31"/>
    </row>
    <row r="204" spans="11:17" ht="12">
      <c r="K204" s="31"/>
      <c r="M204" s="31"/>
      <c r="O204" s="31"/>
      <c r="Q204" s="31"/>
    </row>
    <row r="205" spans="11:17" ht="12">
      <c r="K205" s="31"/>
      <c r="M205" s="31"/>
      <c r="O205" s="31"/>
      <c r="Q205" s="31"/>
    </row>
    <row r="206" spans="11:17" ht="12">
      <c r="K206" s="31"/>
      <c r="M206" s="31"/>
      <c r="O206" s="31"/>
      <c r="Q206" s="31"/>
    </row>
    <row r="207" spans="11:17" ht="12">
      <c r="K207" s="31"/>
      <c r="M207" s="31"/>
      <c r="O207" s="31"/>
      <c r="Q207" s="31"/>
    </row>
    <row r="208" spans="11:17" ht="12">
      <c r="K208" s="31"/>
      <c r="M208" s="31"/>
      <c r="O208" s="31"/>
      <c r="Q208" s="31"/>
    </row>
    <row r="209" spans="11:17" ht="12">
      <c r="K209" s="31"/>
      <c r="M209" s="31"/>
      <c r="O209" s="31"/>
      <c r="Q209" s="31"/>
    </row>
    <row r="210" spans="11:17" ht="12">
      <c r="K210" s="31"/>
      <c r="M210" s="31"/>
      <c r="O210" s="31"/>
      <c r="Q210" s="31"/>
    </row>
    <row r="211" spans="11:17" ht="12">
      <c r="K211" s="31"/>
      <c r="M211" s="31"/>
      <c r="O211" s="31"/>
      <c r="Q211" s="31"/>
    </row>
    <row r="212" spans="11:17" ht="12">
      <c r="K212" s="31"/>
      <c r="M212" s="31"/>
      <c r="O212" s="31"/>
      <c r="Q212" s="31"/>
    </row>
    <row r="213" spans="11:17" ht="12">
      <c r="K213" s="31"/>
      <c r="M213" s="31"/>
      <c r="O213" s="31"/>
      <c r="Q213" s="31"/>
    </row>
    <row r="214" spans="11:17" ht="12">
      <c r="K214" s="31"/>
      <c r="M214" s="31"/>
      <c r="O214" s="31"/>
      <c r="Q214" s="31"/>
    </row>
    <row r="215" spans="11:17" ht="12">
      <c r="K215" s="31"/>
      <c r="M215" s="31"/>
      <c r="O215" s="31"/>
      <c r="Q215" s="31"/>
    </row>
    <row r="216" spans="11:17" ht="12">
      <c r="K216" s="31"/>
      <c r="M216" s="31"/>
      <c r="O216" s="31"/>
      <c r="Q216" s="31"/>
    </row>
    <row r="217" spans="11:17" ht="12">
      <c r="K217" s="31"/>
      <c r="M217" s="31"/>
      <c r="O217" s="31"/>
      <c r="Q217" s="31"/>
    </row>
    <row r="218" spans="11:17" ht="12">
      <c r="K218" s="31"/>
      <c r="M218" s="31"/>
      <c r="O218" s="31"/>
      <c r="Q218" s="31"/>
    </row>
    <row r="219" spans="11:17" ht="12">
      <c r="K219" s="31"/>
      <c r="M219" s="31"/>
      <c r="O219" s="31"/>
      <c r="Q219" s="31"/>
    </row>
    <row r="220" spans="11:17" ht="12">
      <c r="K220" s="31"/>
      <c r="M220" s="31"/>
      <c r="O220" s="31"/>
      <c r="Q220" s="31"/>
    </row>
    <row r="221" spans="11:17" ht="12">
      <c r="K221" s="31"/>
      <c r="M221" s="31"/>
      <c r="O221" s="31"/>
      <c r="Q221" s="31"/>
    </row>
    <row r="222" spans="11:17" ht="12">
      <c r="K222" s="31"/>
      <c r="M222" s="31"/>
      <c r="O222" s="31"/>
      <c r="Q222" s="31"/>
    </row>
    <row r="223" spans="11:17" ht="12">
      <c r="K223" s="31"/>
      <c r="M223" s="31"/>
      <c r="O223" s="31"/>
      <c r="Q223" s="31"/>
    </row>
    <row r="224" spans="11:17" ht="12">
      <c r="K224" s="31"/>
      <c r="M224" s="31"/>
      <c r="O224" s="31"/>
      <c r="Q224" s="31"/>
    </row>
    <row r="225" spans="11:17" ht="12">
      <c r="K225" s="31"/>
      <c r="M225" s="31"/>
      <c r="O225" s="31"/>
      <c r="Q225" s="31"/>
    </row>
    <row r="226" spans="11:17" ht="12">
      <c r="K226" s="31"/>
      <c r="M226" s="31"/>
      <c r="O226" s="31"/>
      <c r="Q226" s="31"/>
    </row>
    <row r="227" spans="11:17" ht="12">
      <c r="K227" s="31"/>
      <c r="M227" s="31"/>
      <c r="O227" s="31"/>
      <c r="Q227" s="31"/>
    </row>
    <row r="228" spans="11:17" ht="12">
      <c r="K228" s="31"/>
      <c r="M228" s="31"/>
      <c r="O228" s="31"/>
      <c r="Q228" s="31"/>
    </row>
    <row r="229" spans="11:17" ht="12">
      <c r="K229" s="31"/>
      <c r="M229" s="31"/>
      <c r="O229" s="31"/>
      <c r="Q229" s="31"/>
    </row>
    <row r="230" spans="11:17" ht="12">
      <c r="K230" s="31"/>
      <c r="M230" s="31"/>
      <c r="O230" s="31"/>
      <c r="Q230" s="31"/>
    </row>
    <row r="231" spans="11:17" ht="12">
      <c r="K231" s="31"/>
      <c r="M231" s="31"/>
      <c r="O231" s="31"/>
      <c r="Q231" s="31"/>
    </row>
    <row r="232" spans="11:17" ht="12">
      <c r="K232" s="31"/>
      <c r="M232" s="31"/>
      <c r="O232" s="31"/>
      <c r="Q232" s="31"/>
    </row>
    <row r="233" spans="11:17" ht="12">
      <c r="K233" s="31"/>
      <c r="M233" s="31"/>
      <c r="O233" s="31"/>
      <c r="Q233" s="31"/>
    </row>
    <row r="234" spans="11:17" ht="12">
      <c r="K234" s="31"/>
      <c r="M234" s="31"/>
      <c r="O234" s="31"/>
      <c r="Q234" s="31"/>
    </row>
    <row r="235" spans="11:17" ht="12">
      <c r="K235" s="31"/>
      <c r="M235" s="31"/>
      <c r="O235" s="31"/>
      <c r="Q235" s="31"/>
    </row>
    <row r="236" spans="11:17" ht="12">
      <c r="K236" s="31"/>
      <c r="M236" s="31"/>
      <c r="O236" s="31"/>
      <c r="Q236" s="31"/>
    </row>
    <row r="237" spans="11:17" ht="12">
      <c r="K237" s="31"/>
      <c r="M237" s="31"/>
      <c r="O237" s="31"/>
      <c r="Q237" s="31"/>
    </row>
    <row r="238" spans="11:17" ht="12">
      <c r="K238" s="31"/>
      <c r="M238" s="31"/>
      <c r="O238" s="31"/>
      <c r="Q238" s="31"/>
    </row>
    <row r="239" spans="11:17" ht="12">
      <c r="K239" s="31"/>
      <c r="M239" s="31"/>
      <c r="O239" s="31"/>
      <c r="Q239" s="31"/>
    </row>
    <row r="240" spans="11:17" ht="12">
      <c r="K240" s="31"/>
      <c r="M240" s="31"/>
      <c r="O240" s="31"/>
      <c r="Q240" s="31"/>
    </row>
    <row r="241" spans="11:17" ht="12">
      <c r="K241" s="31"/>
      <c r="M241" s="31"/>
      <c r="O241" s="31"/>
      <c r="Q241" s="31"/>
    </row>
    <row r="242" spans="11:17" ht="12">
      <c r="K242" s="31"/>
      <c r="M242" s="31"/>
      <c r="O242" s="31"/>
      <c r="Q242" s="31"/>
    </row>
    <row r="243" spans="11:17" ht="12">
      <c r="K243" s="31"/>
      <c r="M243" s="31"/>
      <c r="O243" s="31"/>
      <c r="Q243" s="31"/>
    </row>
    <row r="244" spans="11:17" ht="12">
      <c r="K244" s="31"/>
      <c r="M244" s="31"/>
      <c r="O244" s="31"/>
      <c r="Q244" s="31"/>
    </row>
    <row r="245" spans="11:17" ht="12">
      <c r="K245" s="31"/>
      <c r="M245" s="31"/>
      <c r="O245" s="31"/>
      <c r="Q245" s="31"/>
    </row>
    <row r="246" spans="11:17" ht="12">
      <c r="K246" s="31"/>
      <c r="M246" s="31"/>
      <c r="O246" s="31"/>
      <c r="Q246" s="31"/>
    </row>
    <row r="247" spans="11:17" ht="12">
      <c r="K247" s="31"/>
      <c r="M247" s="31"/>
      <c r="O247" s="31"/>
      <c r="Q247" s="31"/>
    </row>
    <row r="248" spans="11:17" ht="12">
      <c r="K248" s="31"/>
      <c r="M248" s="31"/>
      <c r="O248" s="31"/>
      <c r="Q248" s="31"/>
    </row>
    <row r="249" spans="11:17" ht="12">
      <c r="K249" s="31"/>
      <c r="M249" s="31"/>
      <c r="O249" s="31"/>
      <c r="Q249" s="31"/>
    </row>
    <row r="250" spans="11:17" ht="12">
      <c r="K250" s="31"/>
      <c r="M250" s="31"/>
      <c r="O250" s="31"/>
      <c r="Q250" s="31"/>
    </row>
    <row r="251" spans="11:17" ht="12">
      <c r="K251" s="31"/>
      <c r="M251" s="31"/>
      <c r="O251" s="31"/>
      <c r="Q251" s="31"/>
    </row>
    <row r="252" spans="11:17" ht="12">
      <c r="K252" s="31"/>
      <c r="M252" s="31"/>
      <c r="O252" s="31"/>
      <c r="Q252" s="31"/>
    </row>
    <row r="253" spans="11:17" ht="12">
      <c r="K253" s="31"/>
      <c r="M253" s="31"/>
      <c r="O253" s="31"/>
      <c r="Q253" s="31"/>
    </row>
    <row r="254" spans="11:17" ht="12">
      <c r="K254" s="31"/>
      <c r="M254" s="31"/>
      <c r="O254" s="31"/>
      <c r="Q254" s="31"/>
    </row>
    <row r="255" spans="11:17" ht="12">
      <c r="K255" s="31"/>
      <c r="M255" s="31"/>
      <c r="O255" s="31"/>
      <c r="Q255" s="31"/>
    </row>
    <row r="256" spans="11:17" ht="12">
      <c r="K256" s="31"/>
      <c r="M256" s="31"/>
      <c r="O256" s="31"/>
      <c r="Q256" s="31"/>
    </row>
    <row r="257" spans="11:17" ht="12">
      <c r="K257" s="31"/>
      <c r="M257" s="31"/>
      <c r="O257" s="31"/>
      <c r="Q257" s="31"/>
    </row>
    <row r="258" spans="11:17" ht="12">
      <c r="K258" s="31"/>
      <c r="M258" s="31"/>
      <c r="O258" s="31"/>
      <c r="Q258" s="31"/>
    </row>
    <row r="259" spans="11:17" ht="12">
      <c r="K259" s="31"/>
      <c r="M259" s="31"/>
      <c r="O259" s="31"/>
      <c r="Q259" s="31"/>
    </row>
    <row r="260" spans="11:17" ht="12">
      <c r="K260" s="31"/>
      <c r="M260" s="31"/>
      <c r="O260" s="31"/>
      <c r="Q260" s="31"/>
    </row>
    <row r="261" spans="11:17" ht="12">
      <c r="K261" s="31"/>
      <c r="M261" s="31"/>
      <c r="O261" s="31"/>
      <c r="Q261" s="31"/>
    </row>
    <row r="262" spans="11:17" ht="12">
      <c r="K262" s="31"/>
      <c r="M262" s="31"/>
      <c r="O262" s="31"/>
      <c r="Q262" s="31"/>
    </row>
    <row r="263" spans="11:17" ht="12">
      <c r="K263" s="31"/>
      <c r="M263" s="31"/>
      <c r="O263" s="31"/>
      <c r="Q263" s="31"/>
    </row>
    <row r="264" spans="11:17" ht="12">
      <c r="K264" s="31"/>
      <c r="M264" s="31"/>
      <c r="O264" s="31"/>
      <c r="Q264" s="31"/>
    </row>
    <row r="265" spans="11:17" ht="12">
      <c r="K265" s="31"/>
      <c r="M265" s="31"/>
      <c r="O265" s="31"/>
      <c r="Q265" s="31"/>
    </row>
    <row r="266" spans="11:17" ht="12">
      <c r="K266" s="31"/>
      <c r="M266" s="31"/>
      <c r="O266" s="31"/>
      <c r="Q266" s="31"/>
    </row>
    <row r="267" spans="11:17" ht="12">
      <c r="K267" s="31"/>
      <c r="M267" s="31"/>
      <c r="O267" s="31"/>
      <c r="Q267" s="31"/>
    </row>
    <row r="268" spans="11:17" ht="12">
      <c r="K268" s="31"/>
      <c r="M268" s="31"/>
      <c r="O268" s="31"/>
      <c r="Q268" s="31"/>
    </row>
    <row r="269" spans="11:17" ht="12">
      <c r="K269" s="31"/>
      <c r="M269" s="31"/>
      <c r="O269" s="31"/>
      <c r="Q269" s="31"/>
    </row>
    <row r="270" spans="11:17" ht="12">
      <c r="K270" s="31"/>
      <c r="M270" s="31"/>
      <c r="O270" s="31"/>
      <c r="Q270" s="31"/>
    </row>
    <row r="271" spans="11:17" ht="12">
      <c r="K271" s="31"/>
      <c r="M271" s="31"/>
      <c r="O271" s="31"/>
      <c r="Q271" s="31"/>
    </row>
    <row r="272" spans="11:17" ht="12">
      <c r="K272" s="31"/>
      <c r="M272" s="31"/>
      <c r="O272" s="31"/>
      <c r="Q272" s="31"/>
    </row>
    <row r="273" spans="11:17" ht="12">
      <c r="K273" s="31"/>
      <c r="M273" s="31"/>
      <c r="O273" s="31"/>
      <c r="Q273" s="31"/>
    </row>
    <row r="274" spans="11:17" ht="12">
      <c r="K274" s="31"/>
      <c r="M274" s="31"/>
      <c r="O274" s="31"/>
      <c r="Q274" s="31"/>
    </row>
    <row r="275" spans="11:17" ht="12">
      <c r="K275" s="31"/>
      <c r="M275" s="31"/>
      <c r="O275" s="31"/>
      <c r="Q275" s="31"/>
    </row>
    <row r="276" spans="11:17" ht="12">
      <c r="K276" s="31"/>
      <c r="M276" s="31"/>
      <c r="O276" s="31"/>
      <c r="Q276" s="31"/>
    </row>
    <row r="277" spans="11:17" ht="12">
      <c r="K277" s="31"/>
      <c r="M277" s="31"/>
      <c r="O277" s="31"/>
      <c r="Q277" s="31"/>
    </row>
    <row r="278" spans="11:17" ht="12">
      <c r="K278" s="31"/>
      <c r="M278" s="31"/>
      <c r="O278" s="31"/>
      <c r="Q278" s="31"/>
    </row>
    <row r="279" spans="11:17" ht="12">
      <c r="K279" s="31"/>
      <c r="M279" s="31"/>
      <c r="O279" s="31"/>
      <c r="Q279" s="31"/>
    </row>
    <row r="280" spans="11:17" ht="12">
      <c r="K280" s="31"/>
      <c r="M280" s="31"/>
      <c r="O280" s="31"/>
      <c r="Q280" s="31"/>
    </row>
    <row r="281" spans="11:17" ht="12">
      <c r="K281" s="31"/>
      <c r="M281" s="31"/>
      <c r="O281" s="31"/>
      <c r="Q281" s="31"/>
    </row>
    <row r="282" spans="11:17" ht="12">
      <c r="K282" s="31"/>
      <c r="M282" s="31"/>
      <c r="O282" s="31"/>
      <c r="Q282" s="31"/>
    </row>
    <row r="283" spans="11:17" ht="12">
      <c r="K283" s="31"/>
      <c r="M283" s="31"/>
      <c r="O283" s="31"/>
      <c r="Q283" s="31"/>
    </row>
    <row r="284" spans="11:17" ht="12">
      <c r="K284" s="31"/>
      <c r="M284" s="31"/>
      <c r="O284" s="31"/>
      <c r="Q284" s="31"/>
    </row>
    <row r="285" spans="11:17" ht="12">
      <c r="K285" s="31"/>
      <c r="M285" s="31"/>
      <c r="O285" s="31"/>
      <c r="Q285" s="31"/>
    </row>
    <row r="286" spans="11:17" ht="12">
      <c r="K286" s="31"/>
      <c r="M286" s="31"/>
      <c r="O286" s="31"/>
      <c r="Q286" s="31"/>
    </row>
    <row r="287" spans="11:17" ht="12">
      <c r="K287" s="31"/>
      <c r="M287" s="31"/>
      <c r="O287" s="31"/>
      <c r="Q287" s="31"/>
    </row>
    <row r="288" spans="11:17" ht="12">
      <c r="K288" s="31"/>
      <c r="M288" s="31"/>
      <c r="O288" s="31"/>
      <c r="Q288" s="31"/>
    </row>
    <row r="289" spans="11:17" ht="12">
      <c r="K289" s="31"/>
      <c r="M289" s="31"/>
      <c r="O289" s="31"/>
      <c r="Q289" s="31"/>
    </row>
    <row r="290" spans="11:17" ht="12">
      <c r="K290" s="31"/>
      <c r="M290" s="31"/>
      <c r="O290" s="31"/>
      <c r="Q290" s="31"/>
    </row>
    <row r="291" spans="11:17" ht="12">
      <c r="K291" s="31"/>
      <c r="M291" s="31"/>
      <c r="O291" s="31"/>
      <c r="Q291" s="31"/>
    </row>
    <row r="292" spans="11:17" ht="12">
      <c r="K292" s="31"/>
      <c r="M292" s="31"/>
      <c r="O292" s="31"/>
      <c r="Q292" s="31"/>
    </row>
    <row r="293" spans="11:17" ht="12">
      <c r="K293" s="31"/>
      <c r="M293" s="31"/>
      <c r="O293" s="31"/>
      <c r="Q293" s="31"/>
    </row>
    <row r="294" spans="11:17" ht="12">
      <c r="K294" s="31"/>
      <c r="M294" s="31"/>
      <c r="O294" s="31"/>
      <c r="Q294" s="31"/>
    </row>
    <row r="295" spans="11:17" ht="12">
      <c r="K295" s="31"/>
      <c r="M295" s="31"/>
      <c r="O295" s="31"/>
      <c r="Q295" s="31"/>
    </row>
    <row r="296" spans="11:17" ht="12">
      <c r="K296" s="31"/>
      <c r="M296" s="31"/>
      <c r="O296" s="31"/>
      <c r="Q296" s="31"/>
    </row>
    <row r="297" spans="11:17" ht="12">
      <c r="K297" s="31"/>
      <c r="M297" s="31"/>
      <c r="O297" s="31"/>
      <c r="Q297" s="31"/>
    </row>
    <row r="298" spans="11:17" ht="12">
      <c r="K298" s="31"/>
      <c r="M298" s="31"/>
      <c r="O298" s="31"/>
      <c r="Q298" s="31"/>
    </row>
    <row r="299" spans="11:17" ht="12">
      <c r="K299" s="31"/>
      <c r="M299" s="31"/>
      <c r="O299" s="31"/>
      <c r="Q299" s="31"/>
    </row>
    <row r="300" spans="11:17" ht="12">
      <c r="K300" s="31"/>
      <c r="M300" s="31"/>
      <c r="O300" s="31"/>
      <c r="Q300" s="31"/>
    </row>
    <row r="301" spans="11:17" ht="12">
      <c r="K301" s="31"/>
      <c r="M301" s="31"/>
      <c r="O301" s="31"/>
      <c r="Q301" s="31"/>
    </row>
    <row r="302" spans="11:17" ht="12">
      <c r="K302" s="31"/>
      <c r="M302" s="31"/>
      <c r="O302" s="31"/>
      <c r="Q302" s="31"/>
    </row>
    <row r="303" spans="11:17" ht="12">
      <c r="K303" s="31"/>
      <c r="M303" s="31"/>
      <c r="O303" s="31"/>
      <c r="Q303" s="31"/>
    </row>
    <row r="304" spans="11:17" ht="12">
      <c r="K304" s="31"/>
      <c r="M304" s="31"/>
      <c r="O304" s="31"/>
      <c r="Q304" s="31"/>
    </row>
    <row r="305" spans="11:17" ht="12">
      <c r="K305" s="31"/>
      <c r="M305" s="31"/>
      <c r="O305" s="31"/>
      <c r="Q305" s="31"/>
    </row>
    <row r="306" spans="11:17" ht="12">
      <c r="K306" s="31"/>
      <c r="M306" s="31"/>
      <c r="O306" s="31"/>
      <c r="Q306" s="31"/>
    </row>
    <row r="307" spans="11:17" ht="12">
      <c r="K307" s="31"/>
      <c r="M307" s="31"/>
      <c r="O307" s="31"/>
      <c r="Q307" s="31"/>
    </row>
    <row r="308" spans="11:17" ht="12">
      <c r="K308" s="31"/>
      <c r="M308" s="31"/>
      <c r="O308" s="31"/>
      <c r="Q308" s="31"/>
    </row>
    <row r="309" spans="11:17" ht="12">
      <c r="K309" s="31"/>
      <c r="M309" s="31"/>
      <c r="O309" s="31"/>
      <c r="Q309" s="31"/>
    </row>
    <row r="310" spans="11:17" ht="12">
      <c r="K310" s="31"/>
      <c r="M310" s="31"/>
      <c r="O310" s="31"/>
      <c r="Q310" s="31"/>
    </row>
    <row r="311" spans="11:17" ht="12">
      <c r="K311" s="31"/>
      <c r="M311" s="31"/>
      <c r="O311" s="31"/>
      <c r="Q311" s="31"/>
    </row>
    <row r="312" spans="11:17" ht="12">
      <c r="K312" s="31"/>
      <c r="M312" s="31"/>
      <c r="O312" s="31"/>
      <c r="Q312" s="31"/>
    </row>
    <row r="313" spans="11:17" ht="12">
      <c r="K313" s="31"/>
      <c r="M313" s="31"/>
      <c r="O313" s="31"/>
      <c r="Q313" s="31"/>
    </row>
    <row r="314" spans="11:17" ht="12">
      <c r="K314" s="31"/>
      <c r="M314" s="31"/>
      <c r="O314" s="31"/>
      <c r="Q314" s="31"/>
    </row>
    <row r="315" spans="11:17" ht="12">
      <c r="K315" s="31"/>
      <c r="M315" s="31"/>
      <c r="O315" s="31"/>
      <c r="Q315" s="31"/>
    </row>
    <row r="316" spans="11:17" ht="12">
      <c r="K316" s="31"/>
      <c r="M316" s="31"/>
      <c r="O316" s="31"/>
      <c r="Q316" s="31"/>
    </row>
    <row r="317" spans="11:17" ht="12">
      <c r="K317" s="31"/>
      <c r="M317" s="31"/>
      <c r="O317" s="31"/>
      <c r="Q317" s="31"/>
    </row>
    <row r="318" spans="11:17" ht="12">
      <c r="K318" s="31"/>
      <c r="M318" s="31"/>
      <c r="O318" s="31"/>
      <c r="Q318" s="31"/>
    </row>
    <row r="319" spans="11:17" ht="12">
      <c r="K319" s="31"/>
      <c r="M319" s="31"/>
      <c r="O319" s="31"/>
      <c r="Q319" s="31"/>
    </row>
    <row r="320" spans="11:17" ht="12">
      <c r="K320" s="31"/>
      <c r="M320" s="31"/>
      <c r="O320" s="31"/>
      <c r="Q320" s="31"/>
    </row>
    <row r="321" spans="11:17" ht="12">
      <c r="K321" s="31"/>
      <c r="M321" s="31"/>
      <c r="O321" s="31"/>
      <c r="Q321" s="31"/>
    </row>
    <row r="322" spans="11:17" ht="12">
      <c r="K322" s="31"/>
      <c r="M322" s="31"/>
      <c r="O322" s="31"/>
      <c r="Q322" s="31"/>
    </row>
    <row r="323" spans="11:17" ht="12">
      <c r="K323" s="31"/>
      <c r="M323" s="31"/>
      <c r="O323" s="31"/>
      <c r="Q323" s="31"/>
    </row>
    <row r="324" spans="11:17" ht="12">
      <c r="K324" s="31"/>
      <c r="M324" s="31"/>
      <c r="O324" s="31"/>
      <c r="Q324" s="31"/>
    </row>
    <row r="325" spans="11:17" ht="12">
      <c r="K325" s="31"/>
      <c r="M325" s="31"/>
      <c r="O325" s="31"/>
      <c r="Q325" s="31"/>
    </row>
    <row r="326" spans="11:17" ht="12">
      <c r="K326" s="31"/>
      <c r="M326" s="31"/>
      <c r="O326" s="31"/>
      <c r="Q326" s="31"/>
    </row>
    <row r="327" spans="11:17" ht="12">
      <c r="K327" s="31"/>
      <c r="M327" s="31"/>
      <c r="O327" s="31"/>
      <c r="Q327" s="31"/>
    </row>
    <row r="328" spans="11:17" ht="12">
      <c r="K328" s="31"/>
      <c r="M328" s="31"/>
      <c r="O328" s="31"/>
      <c r="Q328" s="31"/>
    </row>
    <row r="329" spans="11:17" ht="12">
      <c r="K329" s="31"/>
      <c r="M329" s="31"/>
      <c r="O329" s="31"/>
      <c r="Q329" s="31"/>
    </row>
    <row r="330" spans="11:17" ht="12">
      <c r="K330" s="31"/>
      <c r="M330" s="31"/>
      <c r="O330" s="31"/>
      <c r="Q330" s="31"/>
    </row>
    <row r="331" spans="11:17" ht="12">
      <c r="K331" s="31"/>
      <c r="M331" s="31"/>
      <c r="O331" s="31"/>
      <c r="Q331" s="31"/>
    </row>
    <row r="332" spans="11:17" ht="12">
      <c r="K332" s="31"/>
      <c r="M332" s="31"/>
      <c r="O332" s="31"/>
      <c r="Q332" s="31"/>
    </row>
    <row r="333" spans="11:17" ht="12">
      <c r="K333" s="31"/>
      <c r="M333" s="31"/>
      <c r="O333" s="31"/>
      <c r="Q333" s="31"/>
    </row>
    <row r="334" spans="11:17" ht="12">
      <c r="K334" s="31"/>
      <c r="M334" s="31"/>
      <c r="O334" s="31"/>
      <c r="Q334" s="31"/>
    </row>
    <row r="335" spans="11:17" ht="12">
      <c r="K335" s="31"/>
      <c r="M335" s="31"/>
      <c r="O335" s="31"/>
      <c r="Q335" s="31"/>
    </row>
    <row r="336" spans="11:17" ht="12">
      <c r="K336" s="31"/>
      <c r="M336" s="31"/>
      <c r="O336" s="31"/>
      <c r="Q336" s="31"/>
    </row>
    <row r="337" spans="11:17" ht="12">
      <c r="K337" s="31"/>
      <c r="M337" s="31"/>
      <c r="O337" s="31"/>
      <c r="Q337" s="31"/>
    </row>
    <row r="338" spans="11:17" ht="12">
      <c r="K338" s="31"/>
      <c r="M338" s="31"/>
      <c r="O338" s="31"/>
      <c r="Q338" s="31"/>
    </row>
    <row r="339" spans="11:17" ht="12">
      <c r="K339" s="31"/>
      <c r="M339" s="31"/>
      <c r="O339" s="31"/>
      <c r="Q339" s="31"/>
    </row>
    <row r="340" spans="11:17" ht="12">
      <c r="K340" s="31"/>
      <c r="M340" s="31"/>
      <c r="O340" s="31"/>
      <c r="Q340" s="31"/>
    </row>
    <row r="341" spans="11:17" ht="12">
      <c r="K341" s="31"/>
      <c r="M341" s="31"/>
      <c r="O341" s="31"/>
      <c r="Q341" s="31"/>
    </row>
    <row r="342" spans="11:17" ht="12">
      <c r="K342" s="31"/>
      <c r="M342" s="31"/>
      <c r="O342" s="31"/>
      <c r="Q342" s="31"/>
    </row>
    <row r="343" spans="11:17" ht="12">
      <c r="K343" s="31"/>
      <c r="M343" s="31"/>
      <c r="O343" s="31"/>
      <c r="Q343" s="31"/>
    </row>
    <row r="344" spans="11:17" ht="12">
      <c r="K344" s="31"/>
      <c r="M344" s="31"/>
      <c r="O344" s="31"/>
      <c r="Q344" s="31"/>
    </row>
    <row r="345" spans="11:17" ht="12">
      <c r="K345" s="31"/>
      <c r="M345" s="31"/>
      <c r="O345" s="31"/>
      <c r="Q345" s="31"/>
    </row>
    <row r="346" spans="11:17" ht="12">
      <c r="K346" s="31"/>
      <c r="M346" s="31"/>
      <c r="O346" s="31"/>
      <c r="Q346" s="31"/>
    </row>
    <row r="347" spans="11:17" ht="12">
      <c r="K347" s="31"/>
      <c r="M347" s="31"/>
      <c r="O347" s="31"/>
      <c r="Q347" s="31"/>
    </row>
    <row r="348" spans="11:17" ht="12">
      <c r="K348" s="31"/>
      <c r="M348" s="31"/>
      <c r="O348" s="31"/>
      <c r="Q348" s="31"/>
    </row>
    <row r="349" spans="11:17" ht="12">
      <c r="K349" s="31"/>
      <c r="M349" s="31"/>
      <c r="O349" s="31"/>
      <c r="Q349" s="31"/>
    </row>
    <row r="350" spans="11:17" ht="12">
      <c r="K350" s="31"/>
      <c r="M350" s="31"/>
      <c r="O350" s="31"/>
      <c r="Q350" s="31"/>
    </row>
    <row r="351" spans="11:17" ht="12">
      <c r="K351" s="31"/>
      <c r="M351" s="31"/>
      <c r="O351" s="31"/>
      <c r="Q351" s="31"/>
    </row>
    <row r="352" spans="11:17" ht="12">
      <c r="K352" s="31"/>
      <c r="M352" s="31"/>
      <c r="O352" s="31"/>
      <c r="Q352" s="31"/>
    </row>
    <row r="353" spans="11:17" ht="12">
      <c r="K353" s="31"/>
      <c r="M353" s="31"/>
      <c r="O353" s="31"/>
      <c r="Q353" s="31"/>
    </row>
    <row r="354" spans="11:17" ht="12">
      <c r="K354" s="31"/>
      <c r="M354" s="31"/>
      <c r="O354" s="31"/>
      <c r="Q354" s="31"/>
    </row>
    <row r="355" spans="11:17" ht="12">
      <c r="K355" s="31"/>
      <c r="M355" s="31"/>
      <c r="O355" s="31"/>
      <c r="Q355" s="31"/>
    </row>
    <row r="356" spans="11:17" ht="12">
      <c r="K356" s="31"/>
      <c r="M356" s="31"/>
      <c r="O356" s="31"/>
      <c r="Q356" s="31"/>
    </row>
    <row r="357" spans="11:17" ht="12">
      <c r="K357" s="31"/>
      <c r="M357" s="31"/>
      <c r="O357" s="31"/>
      <c r="Q357" s="31"/>
    </row>
    <row r="358" spans="11:17" ht="12">
      <c r="K358" s="31"/>
      <c r="M358" s="31"/>
      <c r="O358" s="31"/>
      <c r="Q358" s="31"/>
    </row>
    <row r="359" spans="11:17" ht="12">
      <c r="K359" s="31"/>
      <c r="M359" s="31"/>
      <c r="O359" s="31"/>
      <c r="Q359" s="31"/>
    </row>
    <row r="360" spans="11:17" ht="12">
      <c r="K360" s="31"/>
      <c r="M360" s="31"/>
      <c r="O360" s="31"/>
      <c r="Q360" s="31"/>
    </row>
    <row r="361" spans="11:17" ht="12">
      <c r="K361" s="31"/>
      <c r="M361" s="31"/>
      <c r="O361" s="31"/>
      <c r="Q361" s="31"/>
    </row>
    <row r="362" spans="11:17" ht="12">
      <c r="K362" s="31"/>
      <c r="M362" s="31"/>
      <c r="O362" s="31"/>
      <c r="Q362" s="31"/>
    </row>
    <row r="363" spans="11:17" ht="12">
      <c r="K363" s="31"/>
      <c r="M363" s="31"/>
      <c r="O363" s="31"/>
      <c r="Q363" s="31"/>
    </row>
    <row r="364" spans="11:17" ht="12">
      <c r="K364" s="31"/>
      <c r="M364" s="31"/>
      <c r="O364" s="31"/>
      <c r="Q364" s="31"/>
    </row>
    <row r="365" spans="11:17" ht="12">
      <c r="K365" s="31"/>
      <c r="M365" s="31"/>
      <c r="O365" s="31"/>
      <c r="Q365" s="31"/>
    </row>
    <row r="366" spans="11:17" ht="12">
      <c r="K366" s="31"/>
      <c r="M366" s="31"/>
      <c r="O366" s="31"/>
      <c r="Q366" s="31"/>
    </row>
    <row r="367" spans="11:17" ht="12">
      <c r="K367" s="31"/>
      <c r="M367" s="31"/>
      <c r="O367" s="31"/>
      <c r="Q367" s="31"/>
    </row>
    <row r="368" spans="11:17" ht="12">
      <c r="K368" s="31"/>
      <c r="M368" s="31"/>
      <c r="O368" s="31"/>
      <c r="Q368" s="31"/>
    </row>
    <row r="369" spans="11:17" ht="12">
      <c r="K369" s="31"/>
      <c r="M369" s="31"/>
      <c r="O369" s="31"/>
      <c r="Q369" s="31"/>
    </row>
    <row r="370" spans="11:17" ht="12">
      <c r="K370" s="31"/>
      <c r="M370" s="31"/>
      <c r="O370" s="31"/>
      <c r="Q370" s="31"/>
    </row>
    <row r="371" spans="11:17" ht="12">
      <c r="K371" s="31"/>
      <c r="M371" s="31"/>
      <c r="O371" s="31"/>
      <c r="Q371" s="31"/>
    </row>
    <row r="372" spans="11:17" ht="12">
      <c r="K372" s="31"/>
      <c r="M372" s="31"/>
      <c r="O372" s="31"/>
      <c r="Q372" s="31"/>
    </row>
    <row r="373" spans="11:17" ht="12">
      <c r="K373" s="31"/>
      <c r="M373" s="31"/>
      <c r="O373" s="31"/>
      <c r="Q373" s="31"/>
    </row>
    <row r="374" spans="11:17" ht="12">
      <c r="K374" s="31"/>
      <c r="M374" s="31"/>
      <c r="O374" s="31"/>
      <c r="Q374" s="31"/>
    </row>
    <row r="375" spans="11:17" ht="12">
      <c r="K375" s="31"/>
      <c r="M375" s="31"/>
      <c r="O375" s="31"/>
      <c r="Q375" s="31"/>
    </row>
    <row r="376" spans="11:17" ht="12">
      <c r="K376" s="31"/>
      <c r="M376" s="31"/>
      <c r="O376" s="31"/>
      <c r="Q376" s="31"/>
    </row>
    <row r="377" spans="11:17" ht="12">
      <c r="K377" s="31"/>
      <c r="M377" s="31"/>
      <c r="O377" s="31"/>
      <c r="Q377" s="31"/>
    </row>
    <row r="378" spans="11:17" ht="12">
      <c r="K378" s="31"/>
      <c r="M378" s="31"/>
      <c r="O378" s="31"/>
      <c r="Q378" s="31"/>
    </row>
    <row r="379" spans="11:17" ht="12">
      <c r="K379" s="31"/>
      <c r="M379" s="31"/>
      <c r="O379" s="31"/>
      <c r="Q379" s="31"/>
    </row>
    <row r="380" spans="11:17" ht="12">
      <c r="K380" s="31"/>
      <c r="M380" s="31"/>
      <c r="O380" s="31"/>
      <c r="Q380" s="31"/>
    </row>
    <row r="381" spans="11:17" ht="12">
      <c r="K381" s="31"/>
      <c r="M381" s="31"/>
      <c r="O381" s="31"/>
      <c r="Q381" s="31"/>
    </row>
    <row r="382" spans="11:17" ht="12">
      <c r="K382" s="31"/>
      <c r="M382" s="31"/>
      <c r="O382" s="31"/>
      <c r="Q382" s="31"/>
    </row>
    <row r="383" spans="11:17" ht="12">
      <c r="K383" s="31"/>
      <c r="M383" s="31"/>
      <c r="O383" s="31"/>
      <c r="Q383" s="31"/>
    </row>
    <row r="384" spans="11:17" ht="12">
      <c r="K384" s="31"/>
      <c r="M384" s="31"/>
      <c r="O384" s="31"/>
      <c r="Q384" s="31"/>
    </row>
    <row r="385" spans="11:17" ht="12">
      <c r="K385" s="31"/>
      <c r="M385" s="31"/>
      <c r="O385" s="31"/>
      <c r="Q385" s="31"/>
    </row>
    <row r="386" spans="11:17" ht="12">
      <c r="K386" s="31"/>
      <c r="M386" s="31"/>
      <c r="O386" s="31"/>
      <c r="Q386" s="31"/>
    </row>
    <row r="387" spans="11:17" ht="12">
      <c r="K387" s="31"/>
      <c r="M387" s="31"/>
      <c r="O387" s="31"/>
      <c r="Q387" s="31"/>
    </row>
    <row r="388" spans="11:17" ht="12">
      <c r="K388" s="31"/>
      <c r="M388" s="31"/>
      <c r="O388" s="31"/>
      <c r="Q388" s="31"/>
    </row>
    <row r="389" spans="11:17" ht="12">
      <c r="K389" s="31"/>
      <c r="M389" s="31"/>
      <c r="O389" s="31"/>
      <c r="Q389" s="31"/>
    </row>
    <row r="390" spans="11:17" ht="12">
      <c r="K390" s="31"/>
      <c r="M390" s="31"/>
      <c r="O390" s="31"/>
      <c r="Q390" s="31"/>
    </row>
    <row r="391" spans="11:17" ht="12">
      <c r="K391" s="31"/>
      <c r="M391" s="31"/>
      <c r="O391" s="31"/>
      <c r="Q391" s="31"/>
    </row>
    <row r="392" spans="11:17" ht="12">
      <c r="K392" s="31"/>
      <c r="M392" s="31"/>
      <c r="O392" s="31"/>
      <c r="Q392" s="31"/>
    </row>
    <row r="393" spans="11:17" ht="12">
      <c r="K393" s="31"/>
      <c r="M393" s="31"/>
      <c r="O393" s="31"/>
      <c r="Q393" s="31"/>
    </row>
    <row r="394" spans="11:17" ht="12">
      <c r="K394" s="31"/>
      <c r="M394" s="31"/>
      <c r="O394" s="31"/>
      <c r="Q394" s="31"/>
    </row>
    <row r="395" spans="11:17" ht="12">
      <c r="K395" s="31"/>
      <c r="M395" s="31"/>
      <c r="O395" s="31"/>
      <c r="Q395" s="31"/>
    </row>
    <row r="396" spans="11:17" ht="12">
      <c r="K396" s="31"/>
      <c r="M396" s="31"/>
      <c r="O396" s="31"/>
      <c r="Q396" s="31"/>
    </row>
    <row r="397" spans="11:17" ht="12">
      <c r="K397" s="31"/>
      <c r="M397" s="31"/>
      <c r="O397" s="31"/>
      <c r="Q397" s="31"/>
    </row>
    <row r="398" spans="11:17" ht="12">
      <c r="K398" s="31"/>
      <c r="M398" s="31"/>
      <c r="O398" s="31"/>
      <c r="Q398" s="31"/>
    </row>
    <row r="399" spans="11:17" ht="12">
      <c r="K399" s="31"/>
      <c r="M399" s="31"/>
      <c r="O399" s="31"/>
      <c r="Q399" s="31"/>
    </row>
    <row r="400" spans="11:17" ht="12">
      <c r="K400" s="31"/>
      <c r="M400" s="31"/>
      <c r="O400" s="31"/>
      <c r="Q400" s="31"/>
    </row>
    <row r="401" spans="11:17" ht="12">
      <c r="K401" s="31"/>
      <c r="M401" s="31"/>
      <c r="O401" s="31"/>
      <c r="Q401" s="31"/>
    </row>
    <row r="402" spans="11:17" ht="12">
      <c r="K402" s="31"/>
      <c r="M402" s="31"/>
      <c r="O402" s="31"/>
      <c r="Q402" s="31"/>
    </row>
    <row r="403" spans="11:17" ht="12">
      <c r="K403" s="31"/>
      <c r="M403" s="31"/>
      <c r="O403" s="31"/>
      <c r="Q403" s="31"/>
    </row>
    <row r="404" spans="11:17" ht="12">
      <c r="K404" s="31"/>
      <c r="M404" s="31"/>
      <c r="O404" s="31"/>
      <c r="Q404" s="31"/>
    </row>
    <row r="405" spans="11:17" ht="12">
      <c r="K405" s="31"/>
      <c r="M405" s="31"/>
      <c r="O405" s="31"/>
      <c r="Q405" s="31"/>
    </row>
    <row r="406" spans="11:17" ht="12">
      <c r="K406" s="31"/>
      <c r="M406" s="31"/>
      <c r="O406" s="31"/>
      <c r="Q406" s="31"/>
    </row>
    <row r="407" spans="11:17" ht="12">
      <c r="K407" s="31"/>
      <c r="M407" s="31"/>
      <c r="O407" s="31"/>
      <c r="Q407" s="31"/>
    </row>
    <row r="408" spans="11:17" ht="12">
      <c r="K408" s="31"/>
      <c r="M408" s="31"/>
      <c r="O408" s="31"/>
      <c r="Q408" s="31"/>
    </row>
    <row r="409" spans="11:17" ht="12">
      <c r="K409" s="31"/>
      <c r="M409" s="31"/>
      <c r="O409" s="31"/>
      <c r="Q409" s="31"/>
    </row>
    <row r="410" spans="11:17" ht="12">
      <c r="K410" s="31"/>
      <c r="M410" s="31"/>
      <c r="O410" s="31"/>
      <c r="Q410" s="31"/>
    </row>
    <row r="411" spans="11:17" ht="12">
      <c r="K411" s="31"/>
      <c r="M411" s="31"/>
      <c r="O411" s="31"/>
      <c r="Q411" s="31"/>
    </row>
    <row r="412" spans="11:17" ht="12">
      <c r="K412" s="31"/>
      <c r="M412" s="31"/>
      <c r="O412" s="31"/>
      <c r="Q412" s="31"/>
    </row>
    <row r="413" spans="11:17" ht="12">
      <c r="K413" s="31"/>
      <c r="M413" s="31"/>
      <c r="O413" s="31"/>
      <c r="Q413" s="31"/>
    </row>
    <row r="414" spans="11:17" ht="12">
      <c r="K414" s="31"/>
      <c r="M414" s="31"/>
      <c r="O414" s="31"/>
      <c r="Q414" s="31"/>
    </row>
    <row r="415" spans="11:17" ht="12">
      <c r="K415" s="31"/>
      <c r="M415" s="31"/>
      <c r="O415" s="31"/>
      <c r="Q415" s="31"/>
    </row>
    <row r="416" spans="11:17" ht="12">
      <c r="K416" s="31"/>
      <c r="M416" s="31"/>
      <c r="O416" s="31"/>
      <c r="Q416" s="31"/>
    </row>
    <row r="417" spans="11:17" ht="12">
      <c r="K417" s="31"/>
      <c r="M417" s="31"/>
      <c r="O417" s="31"/>
      <c r="Q417" s="31"/>
    </row>
    <row r="418" spans="11:17" ht="12">
      <c r="K418" s="31"/>
      <c r="M418" s="31"/>
      <c r="O418" s="31"/>
      <c r="Q418" s="31"/>
    </row>
    <row r="419" spans="11:17" ht="12">
      <c r="K419" s="31"/>
      <c r="M419" s="31"/>
      <c r="O419" s="31"/>
      <c r="Q419" s="31"/>
    </row>
    <row r="420" spans="11:17" ht="12">
      <c r="K420" s="31"/>
      <c r="M420" s="31"/>
      <c r="O420" s="31"/>
      <c r="Q420" s="31"/>
    </row>
    <row r="421" spans="11:17" ht="12">
      <c r="K421" s="31"/>
      <c r="M421" s="31"/>
      <c r="O421" s="31"/>
      <c r="Q421" s="31"/>
    </row>
    <row r="422" spans="11:17" ht="12">
      <c r="K422" s="31"/>
      <c r="M422" s="31"/>
      <c r="O422" s="31"/>
      <c r="Q422" s="31"/>
    </row>
    <row r="423" spans="11:17" ht="12">
      <c r="K423" s="31"/>
      <c r="M423" s="31"/>
      <c r="O423" s="31"/>
      <c r="Q423" s="31"/>
    </row>
    <row r="424" spans="11:17" ht="12">
      <c r="K424" s="31"/>
      <c r="M424" s="31"/>
      <c r="O424" s="31"/>
      <c r="Q424" s="31"/>
    </row>
    <row r="425" spans="11:17" ht="12">
      <c r="K425" s="31"/>
      <c r="M425" s="31"/>
      <c r="O425" s="31"/>
      <c r="Q425" s="31"/>
    </row>
    <row r="426" spans="11:17" ht="12">
      <c r="K426" s="31"/>
      <c r="M426" s="31"/>
      <c r="O426" s="31"/>
      <c r="Q426" s="31"/>
    </row>
    <row r="427" spans="11:17" ht="12">
      <c r="K427" s="31"/>
      <c r="M427" s="31"/>
      <c r="O427" s="31"/>
      <c r="Q427" s="31"/>
    </row>
    <row r="428" spans="11:17" ht="12">
      <c r="K428" s="31"/>
      <c r="M428" s="31"/>
      <c r="O428" s="31"/>
      <c r="Q428" s="31"/>
    </row>
    <row r="429" spans="11:17" ht="12">
      <c r="K429" s="31"/>
      <c r="M429" s="31"/>
      <c r="O429" s="31"/>
      <c r="Q429" s="31"/>
    </row>
    <row r="430" spans="11:17" ht="12">
      <c r="K430" s="31"/>
      <c r="M430" s="31"/>
      <c r="O430" s="31"/>
      <c r="Q430" s="31"/>
    </row>
    <row r="431" spans="11:17" ht="12">
      <c r="K431" s="31"/>
      <c r="M431" s="31"/>
      <c r="O431" s="31"/>
      <c r="Q431" s="31"/>
    </row>
    <row r="432" spans="11:17" ht="12">
      <c r="K432" s="31"/>
      <c r="M432" s="31"/>
      <c r="O432" s="31"/>
      <c r="Q432" s="31"/>
    </row>
    <row r="433" spans="11:17" ht="12">
      <c r="K433" s="31"/>
      <c r="M433" s="31"/>
      <c r="O433" s="31"/>
      <c r="Q433" s="31"/>
    </row>
    <row r="434" spans="11:17" ht="12">
      <c r="K434" s="31"/>
      <c r="M434" s="31"/>
      <c r="O434" s="31"/>
      <c r="Q434" s="31"/>
    </row>
    <row r="435" spans="11:17" ht="12">
      <c r="K435" s="31"/>
      <c r="M435" s="31"/>
      <c r="O435" s="31"/>
      <c r="Q435" s="31"/>
    </row>
    <row r="436" spans="11:17" ht="12">
      <c r="K436" s="31"/>
      <c r="M436" s="31"/>
      <c r="O436" s="31"/>
      <c r="Q436" s="31"/>
    </row>
    <row r="437" spans="11:17" ht="12">
      <c r="K437" s="31"/>
      <c r="M437" s="31"/>
      <c r="O437" s="31"/>
      <c r="Q437" s="31"/>
    </row>
    <row r="438" spans="11:17" ht="12">
      <c r="K438" s="31"/>
      <c r="M438" s="31"/>
      <c r="O438" s="31"/>
      <c r="Q438" s="31"/>
    </row>
    <row r="439" spans="11:17" ht="12">
      <c r="K439" s="31"/>
      <c r="M439" s="31"/>
      <c r="O439" s="31"/>
      <c r="Q439" s="31"/>
    </row>
    <row r="440" spans="11:17" ht="12">
      <c r="K440" s="31"/>
      <c r="M440" s="31"/>
      <c r="O440" s="31"/>
      <c r="Q440" s="31"/>
    </row>
    <row r="441" spans="11:17" ht="12">
      <c r="K441" s="31"/>
      <c r="M441" s="31"/>
      <c r="O441" s="31"/>
      <c r="Q441" s="31"/>
    </row>
    <row r="442" spans="11:17" ht="12">
      <c r="K442" s="31"/>
      <c r="M442" s="31"/>
      <c r="O442" s="31"/>
      <c r="Q442" s="31"/>
    </row>
  </sheetData>
  <sheetProtection sheet="1" objects="1" scenarios="1"/>
  <mergeCells count="1">
    <mergeCell ref="M1:N1"/>
  </mergeCells>
  <printOptions/>
  <pageMargins left="0.75" right="0.75" top="1" bottom="1" header="0.5" footer="0.5"/>
  <pageSetup fitToHeight="1" fitToWidth="1" horizontalDpi="600" verticalDpi="600" orientation="landscape" scale="65" r:id="rId3"/>
  <legacyDrawing r:id="rId2"/>
</worksheet>
</file>

<file path=xl/worksheets/sheet3.xml><?xml version="1.0" encoding="utf-8"?>
<worksheet xmlns="http://schemas.openxmlformats.org/spreadsheetml/2006/main" xmlns:r="http://schemas.openxmlformats.org/officeDocument/2006/relationships">
  <sheetPr codeName="Sheet3"/>
  <dimension ref="A1:N50"/>
  <sheetViews>
    <sheetView workbookViewId="0" topLeftCell="A1">
      <pane xSplit="1" ySplit="3" topLeftCell="B4" activePane="bottomRight" state="frozen"/>
      <selection pane="topLeft" activeCell="A1" sqref="A1"/>
      <selection pane="topRight" activeCell="B1" sqref="B1"/>
      <selection pane="bottomLeft" activeCell="A10" sqref="A10"/>
      <selection pane="bottomRight" activeCell="A1" sqref="A1"/>
    </sheetView>
  </sheetViews>
  <sheetFormatPr defaultColWidth="9.140625" defaultRowHeight="12.75"/>
  <cols>
    <col min="1" max="1" width="13.7109375" style="26" bestFit="1" customWidth="1"/>
    <col min="2" max="2" width="8.140625" style="26" bestFit="1" customWidth="1"/>
    <col min="3" max="3" width="4.57421875" style="26" bestFit="1" customWidth="1"/>
    <col min="4" max="4" width="11.57421875" style="26" bestFit="1" customWidth="1"/>
    <col min="5" max="5" width="9.00390625" style="26" bestFit="1" customWidth="1"/>
    <col min="6" max="6" width="11.00390625" style="26" bestFit="1" customWidth="1"/>
    <col min="7" max="7" width="8.8515625" style="26" bestFit="1" customWidth="1"/>
    <col min="8" max="8" width="8.00390625" style="26" bestFit="1" customWidth="1"/>
    <col min="9" max="9" width="6.28125" style="26" bestFit="1" customWidth="1"/>
    <col min="10" max="10" width="10.7109375" style="26" bestFit="1" customWidth="1"/>
    <col min="11" max="11" width="9.00390625" style="26" bestFit="1" customWidth="1"/>
    <col min="12" max="12" width="9.7109375" style="26" customWidth="1"/>
    <col min="13" max="13" width="9.140625" style="26" bestFit="1" customWidth="1"/>
    <col min="14" max="14" width="11.00390625" style="26" bestFit="1" customWidth="1"/>
    <col min="15" max="16384" width="9.140625" style="26" customWidth="1"/>
  </cols>
  <sheetData>
    <row r="1" spans="1:14" ht="12.75">
      <c r="A1" s="148" t="s">
        <v>140</v>
      </c>
      <c r="B1" s="27" t="s">
        <v>87</v>
      </c>
      <c r="C1" s="14" t="s">
        <v>18</v>
      </c>
      <c r="D1" s="14" t="s">
        <v>88</v>
      </c>
      <c r="E1" s="14" t="s">
        <v>19</v>
      </c>
      <c r="F1" s="14" t="s">
        <v>111</v>
      </c>
      <c r="G1" s="14" t="s">
        <v>82</v>
      </c>
      <c r="H1" s="14" t="s">
        <v>84</v>
      </c>
      <c r="I1" s="14" t="s">
        <v>56</v>
      </c>
      <c r="J1" s="14" t="s">
        <v>90</v>
      </c>
      <c r="K1" s="14" t="s">
        <v>90</v>
      </c>
      <c r="L1" s="14" t="s">
        <v>96</v>
      </c>
      <c r="M1" s="161" t="s">
        <v>98</v>
      </c>
      <c r="N1" s="14" t="s">
        <v>101</v>
      </c>
    </row>
    <row r="2" spans="1:14" ht="12.75">
      <c r="A2" s="44"/>
      <c r="B2" s="27" t="s">
        <v>79</v>
      </c>
      <c r="C2" s="14"/>
      <c r="D2" s="14" t="s">
        <v>89</v>
      </c>
      <c r="E2" s="14"/>
      <c r="F2" s="14" t="s">
        <v>112</v>
      </c>
      <c r="G2" s="14" t="s">
        <v>83</v>
      </c>
      <c r="H2" s="14" t="s">
        <v>85</v>
      </c>
      <c r="I2" s="14"/>
      <c r="J2" s="14" t="s">
        <v>91</v>
      </c>
      <c r="K2" s="14" t="s">
        <v>63</v>
      </c>
      <c r="L2" s="14" t="s">
        <v>97</v>
      </c>
      <c r="M2" s="161" t="s">
        <v>97</v>
      </c>
      <c r="N2" s="14" t="s">
        <v>86</v>
      </c>
    </row>
    <row r="3" spans="1:14" ht="12.75">
      <c r="A3" s="45"/>
      <c r="B3" s="28" t="s">
        <v>23</v>
      </c>
      <c r="C3" s="15"/>
      <c r="D3" s="15" t="s">
        <v>72</v>
      </c>
      <c r="E3" s="15" t="s">
        <v>104</v>
      </c>
      <c r="F3" s="15" t="s">
        <v>104</v>
      </c>
      <c r="G3" s="15" t="s">
        <v>26</v>
      </c>
      <c r="H3" s="15" t="s">
        <v>26</v>
      </c>
      <c r="I3" s="15" t="s">
        <v>26</v>
      </c>
      <c r="J3" s="15" t="s">
        <v>26</v>
      </c>
      <c r="K3" s="15" t="s">
        <v>26</v>
      </c>
      <c r="L3" s="15"/>
      <c r="M3" s="176"/>
      <c r="N3" s="15"/>
    </row>
    <row r="4" spans="1:14" s="25" customFormat="1" ht="12.75">
      <c r="A4" s="46" t="s">
        <v>8</v>
      </c>
      <c r="B4" s="23">
        <v>32</v>
      </c>
      <c r="C4" s="16" t="s">
        <v>20</v>
      </c>
      <c r="D4" s="16">
        <v>10</v>
      </c>
      <c r="E4" s="16">
        <v>100000</v>
      </c>
      <c r="F4" s="16">
        <v>15000</v>
      </c>
      <c r="G4" s="16">
        <v>10500</v>
      </c>
      <c r="H4" s="30">
        <v>2100</v>
      </c>
      <c r="I4" s="16">
        <v>250</v>
      </c>
      <c r="J4" s="16">
        <v>50</v>
      </c>
      <c r="K4" s="16">
        <v>250</v>
      </c>
      <c r="L4" s="43">
        <f>IF(AND(ISNUMBER(E4),ISNUMBER(F4)),(E4/F4),"")</f>
        <v>6.666666666666667</v>
      </c>
      <c r="M4" s="175">
        <f>IF(ISNUMBER(L4),IF(L4&lt;20,L4,20),"")</f>
        <v>6.666666666666667</v>
      </c>
      <c r="N4" s="29">
        <f>IF(ISNUMBER(M4),(('Prices &amp; Rates'!C$4/100)/(1-(1+'Prices &amp; Rates'!C$4/100)^(-M4))),"")</f>
        <v>0.2263143744180308</v>
      </c>
    </row>
    <row r="5" spans="1:14" s="25" customFormat="1" ht="12.75">
      <c r="A5" s="46" t="s">
        <v>61</v>
      </c>
      <c r="B5" s="23" t="s">
        <v>126</v>
      </c>
      <c r="C5" s="16" t="s">
        <v>21</v>
      </c>
      <c r="D5" s="16" t="s">
        <v>127</v>
      </c>
      <c r="E5" s="16">
        <v>100000</v>
      </c>
      <c r="F5" s="16">
        <v>5000</v>
      </c>
      <c r="G5" s="16">
        <v>27000</v>
      </c>
      <c r="H5" s="30">
        <f>IF(ISNUMBER(G5),0.2*G5,"")</f>
        <v>5400</v>
      </c>
      <c r="I5" s="16" t="s">
        <v>128</v>
      </c>
      <c r="J5" s="16" t="s">
        <v>129</v>
      </c>
      <c r="K5" s="16" t="s">
        <v>130</v>
      </c>
      <c r="L5" s="43">
        <f>IF(AND(ISNUMBER(E5),ISNUMBER(F5)),(E5/F5),"")</f>
        <v>20</v>
      </c>
      <c r="M5" s="175">
        <f aca="true" t="shared" si="0" ref="M5:M50">IF(ISNUMBER(L5),IF(L5&lt;20,L5,20),"")</f>
        <v>20</v>
      </c>
      <c r="N5" s="29">
        <f>IF(ISNUMBER(M5),(('Prices &amp; Rates'!C$4/100)/(1-(1+'Prices &amp; Rates'!C$4/100)^(-M5))),"")</f>
        <v>0.13387878003966064</v>
      </c>
    </row>
    <row r="6" spans="1:14" s="25" customFormat="1" ht="12.75">
      <c r="A6" s="46" t="s">
        <v>68</v>
      </c>
      <c r="B6" s="23">
        <v>10</v>
      </c>
      <c r="C6" s="16" t="s">
        <v>20</v>
      </c>
      <c r="D6" s="16">
        <v>45</v>
      </c>
      <c r="E6" s="16">
        <v>2000</v>
      </c>
      <c r="F6" s="16">
        <v>2000</v>
      </c>
      <c r="G6" s="16">
        <v>4000</v>
      </c>
      <c r="H6" s="30">
        <v>800</v>
      </c>
      <c r="I6" s="16">
        <v>100</v>
      </c>
      <c r="J6" s="16">
        <v>0</v>
      </c>
      <c r="K6" s="16">
        <v>0</v>
      </c>
      <c r="L6" s="43">
        <f>IF(AND(ISNUMBER(E6),ISNUMBER(F6)),(E6/F6),"")</f>
        <v>1</v>
      </c>
      <c r="M6" s="175">
        <f t="shared" si="0"/>
        <v>1</v>
      </c>
      <c r="N6" s="29">
        <f>IF(ISNUMBER(M6),(('Prices &amp; Rates'!C$4/100)/(1-(1+'Prices &amp; Rates'!C$4/100)^(-M6))),"")</f>
        <v>1.1199999999999992</v>
      </c>
    </row>
    <row r="7" spans="1:14" ht="12.75">
      <c r="A7" s="46"/>
      <c r="B7" s="22"/>
      <c r="C7" s="16"/>
      <c r="D7" s="9"/>
      <c r="E7" s="9"/>
      <c r="F7" s="9"/>
      <c r="G7" s="9"/>
      <c r="H7" s="30"/>
      <c r="I7" s="9"/>
      <c r="J7" s="9"/>
      <c r="K7" s="9"/>
      <c r="L7" s="43">
        <f aca="true" t="shared" si="1" ref="L7:L50">IF(AND(ISNUMBER(E7),ISNUMBER(F7)),(E7/F7),"")</f>
      </c>
      <c r="M7" s="175">
        <f t="shared" si="0"/>
      </c>
      <c r="N7" s="29">
        <f>IF(ISNUMBER(M7),(('Prices &amp; Rates'!C$4/100)/(1-(1+'Prices &amp; Rates'!C$4/100)^(-M7))),"")</f>
      </c>
    </row>
    <row r="8" spans="1:14" ht="12.75">
      <c r="A8" s="46"/>
      <c r="B8" s="22"/>
      <c r="C8" s="9"/>
      <c r="D8" s="9"/>
      <c r="E8" s="9"/>
      <c r="F8" s="9"/>
      <c r="G8" s="9"/>
      <c r="H8" s="30">
        <f aca="true" t="shared" si="2" ref="H8:H50">IF(ISNUMBER(G8),0.2*G8,"")</f>
      </c>
      <c r="I8" s="9"/>
      <c r="J8" s="9"/>
      <c r="K8" s="9"/>
      <c r="L8" s="43">
        <f t="shared" si="1"/>
      </c>
      <c r="M8" s="175">
        <f t="shared" si="0"/>
      </c>
      <c r="N8" s="29">
        <f>IF(ISNUMBER(M8),(('Prices &amp; Rates'!C$4/100)/(1-(1+'Prices &amp; Rates'!C$4/100)^(-M8))),"")</f>
      </c>
    </row>
    <row r="9" spans="1:14" ht="12.75">
      <c r="A9" s="46"/>
      <c r="B9" s="22"/>
      <c r="C9" s="9"/>
      <c r="D9" s="9"/>
      <c r="E9" s="9"/>
      <c r="F9" s="9"/>
      <c r="G9" s="9"/>
      <c r="H9" s="30">
        <f t="shared" si="2"/>
      </c>
      <c r="I9" s="9"/>
      <c r="J9" s="9"/>
      <c r="K9" s="9"/>
      <c r="L9" s="43">
        <f t="shared" si="1"/>
      </c>
      <c r="M9" s="175">
        <f t="shared" si="0"/>
      </c>
      <c r="N9" s="29">
        <f>IF(ISNUMBER(M9),(('Prices &amp; Rates'!C$4/100)/(1-(1+'Prices &amp; Rates'!C$4/100)^(-M9))),"")</f>
      </c>
    </row>
    <row r="10" spans="1:14" ht="12.75">
      <c r="A10" s="46"/>
      <c r="B10" s="22"/>
      <c r="C10" s="9"/>
      <c r="D10" s="9"/>
      <c r="E10" s="9"/>
      <c r="F10" s="9"/>
      <c r="G10" s="9"/>
      <c r="H10" s="30">
        <f t="shared" si="2"/>
      </c>
      <c r="I10" s="9"/>
      <c r="J10" s="9"/>
      <c r="K10" s="9"/>
      <c r="L10" s="43">
        <f t="shared" si="1"/>
      </c>
      <c r="M10" s="175">
        <f t="shared" si="0"/>
      </c>
      <c r="N10" s="29">
        <f>IF(ISNUMBER(M10),(('Prices &amp; Rates'!C$4/100)/(1-(1+'Prices &amp; Rates'!C$4/100)^(-M10))),"")</f>
      </c>
    </row>
    <row r="11" spans="1:14" ht="12">
      <c r="A11" s="46"/>
      <c r="B11" s="22"/>
      <c r="C11" s="9"/>
      <c r="D11" s="9"/>
      <c r="E11" s="9"/>
      <c r="F11" s="9"/>
      <c r="G11" s="9"/>
      <c r="H11" s="30">
        <f t="shared" si="2"/>
      </c>
      <c r="I11" s="9"/>
      <c r="J11" s="9"/>
      <c r="K11" s="9"/>
      <c r="L11" s="43">
        <f t="shared" si="1"/>
      </c>
      <c r="M11" s="175">
        <f t="shared" si="0"/>
      </c>
      <c r="N11" s="29">
        <f>IF(ISNUMBER(M11),(('Prices &amp; Rates'!C$4/100)/(1-(1+'Prices &amp; Rates'!C$4/100)^(-M11))),"")</f>
      </c>
    </row>
    <row r="12" spans="1:14" ht="12">
      <c r="A12" s="46"/>
      <c r="B12" s="22"/>
      <c r="C12" s="9"/>
      <c r="D12" s="9"/>
      <c r="E12" s="9"/>
      <c r="F12" s="9"/>
      <c r="G12" s="9"/>
      <c r="H12" s="30">
        <f t="shared" si="2"/>
      </c>
      <c r="I12" s="9"/>
      <c r="J12" s="9"/>
      <c r="K12" s="9"/>
      <c r="L12" s="43">
        <f t="shared" si="1"/>
      </c>
      <c r="M12" s="175">
        <f t="shared" si="0"/>
      </c>
      <c r="N12" s="29">
        <f>IF(ISNUMBER(M12),(('Prices &amp; Rates'!C$4/100)/(1-(1+'Prices &amp; Rates'!C$4/100)^(-M12))),"")</f>
      </c>
    </row>
    <row r="13" spans="1:14" ht="12">
      <c r="A13" s="46"/>
      <c r="B13" s="22"/>
      <c r="C13" s="9"/>
      <c r="D13" s="9"/>
      <c r="E13" s="9"/>
      <c r="F13" s="9"/>
      <c r="G13" s="9"/>
      <c r="H13" s="30">
        <f t="shared" si="2"/>
      </c>
      <c r="I13" s="9"/>
      <c r="J13" s="9"/>
      <c r="K13" s="9"/>
      <c r="L13" s="43">
        <f t="shared" si="1"/>
      </c>
      <c r="M13" s="175">
        <f t="shared" si="0"/>
      </c>
      <c r="N13" s="29">
        <f>IF(ISNUMBER(M13),(('Prices &amp; Rates'!C$4/100)/(1-(1+'Prices &amp; Rates'!C$4/100)^(-M13))),"")</f>
      </c>
    </row>
    <row r="14" spans="1:14" ht="12">
      <c r="A14" s="46"/>
      <c r="B14" s="22"/>
      <c r="C14" s="9"/>
      <c r="D14" s="9"/>
      <c r="E14" s="9"/>
      <c r="F14" s="9"/>
      <c r="G14" s="9"/>
      <c r="H14" s="30">
        <f t="shared" si="2"/>
      </c>
      <c r="I14" s="9"/>
      <c r="J14" s="9"/>
      <c r="K14" s="9"/>
      <c r="L14" s="43">
        <f t="shared" si="1"/>
      </c>
      <c r="M14" s="175">
        <f t="shared" si="0"/>
      </c>
      <c r="N14" s="29">
        <f>IF(ISNUMBER(M14),(('Prices &amp; Rates'!C$4/100)/(1-(1+'Prices &amp; Rates'!C$4/100)^(-M14))),"")</f>
      </c>
    </row>
    <row r="15" spans="1:14" ht="12">
      <c r="A15" s="46"/>
      <c r="B15" s="22"/>
      <c r="C15" s="9"/>
      <c r="D15" s="9"/>
      <c r="E15" s="9"/>
      <c r="F15" s="9"/>
      <c r="G15" s="9"/>
      <c r="H15" s="30">
        <f t="shared" si="2"/>
      </c>
      <c r="I15" s="9"/>
      <c r="J15" s="9"/>
      <c r="K15" s="9"/>
      <c r="L15" s="43">
        <f t="shared" si="1"/>
      </c>
      <c r="M15" s="175">
        <f t="shared" si="0"/>
      </c>
      <c r="N15" s="29">
        <f>IF(ISNUMBER(M15),(('Prices &amp; Rates'!C$4/100)/(1-(1+'Prices &amp; Rates'!C$4/100)^(-M15))),"")</f>
      </c>
    </row>
    <row r="16" spans="1:14" ht="12">
      <c r="A16" s="46"/>
      <c r="B16" s="22"/>
      <c r="C16" s="9"/>
      <c r="D16" s="9"/>
      <c r="E16" s="9"/>
      <c r="F16" s="9"/>
      <c r="G16" s="9"/>
      <c r="H16" s="30">
        <f t="shared" si="2"/>
      </c>
      <c r="I16" s="9"/>
      <c r="J16" s="9"/>
      <c r="K16" s="9"/>
      <c r="L16" s="43">
        <f t="shared" si="1"/>
      </c>
      <c r="M16" s="175">
        <f t="shared" si="0"/>
      </c>
      <c r="N16" s="29">
        <f>IF(ISNUMBER(M16),(('Prices &amp; Rates'!C$4/100)/(1-(1+'Prices &amp; Rates'!C$4/100)^(-M16))),"")</f>
      </c>
    </row>
    <row r="17" spans="1:14" ht="12">
      <c r="A17" s="46"/>
      <c r="B17" s="22"/>
      <c r="C17" s="9"/>
      <c r="D17" s="9"/>
      <c r="E17" s="9"/>
      <c r="F17" s="9"/>
      <c r="G17" s="9"/>
      <c r="H17" s="30">
        <f t="shared" si="2"/>
      </c>
      <c r="I17" s="9"/>
      <c r="J17" s="9"/>
      <c r="K17" s="9"/>
      <c r="L17" s="43">
        <f t="shared" si="1"/>
      </c>
      <c r="M17" s="175">
        <f t="shared" si="0"/>
      </c>
      <c r="N17" s="29">
        <f>IF(ISNUMBER(M17),(('Prices &amp; Rates'!C$4/100)/(1-(1+'Prices &amp; Rates'!C$4/100)^(-M17))),"")</f>
      </c>
    </row>
    <row r="18" spans="1:14" ht="12">
      <c r="A18" s="46"/>
      <c r="B18" s="22"/>
      <c r="C18" s="9"/>
      <c r="D18" s="9"/>
      <c r="E18" s="9"/>
      <c r="F18" s="9"/>
      <c r="G18" s="9"/>
      <c r="H18" s="30">
        <f t="shared" si="2"/>
      </c>
      <c r="I18" s="9"/>
      <c r="J18" s="9"/>
      <c r="K18" s="9"/>
      <c r="L18" s="43">
        <f t="shared" si="1"/>
      </c>
      <c r="M18" s="175">
        <f t="shared" si="0"/>
      </c>
      <c r="N18" s="29">
        <f>IF(ISNUMBER(M18),(('Prices &amp; Rates'!C$4/100)/(1-(1+'Prices &amp; Rates'!C$4/100)^(-M18))),"")</f>
      </c>
    </row>
    <row r="19" spans="1:14" ht="12">
      <c r="A19" s="46"/>
      <c r="B19" s="22"/>
      <c r="C19" s="9"/>
      <c r="D19" s="9"/>
      <c r="E19" s="9"/>
      <c r="F19" s="9"/>
      <c r="G19" s="9"/>
      <c r="H19" s="30">
        <f t="shared" si="2"/>
      </c>
      <c r="I19" s="9"/>
      <c r="J19" s="9"/>
      <c r="K19" s="9"/>
      <c r="L19" s="43">
        <f t="shared" si="1"/>
      </c>
      <c r="M19" s="175">
        <f t="shared" si="0"/>
      </c>
      <c r="N19" s="29">
        <f>IF(ISNUMBER(M19),(('Prices &amp; Rates'!C$4/100)/(1-(1+'Prices &amp; Rates'!C$4/100)^(-M19))),"")</f>
      </c>
    </row>
    <row r="20" spans="1:14" ht="12">
      <c r="A20" s="46"/>
      <c r="B20" s="22"/>
      <c r="C20" s="9"/>
      <c r="D20" s="9"/>
      <c r="E20" s="9"/>
      <c r="F20" s="9"/>
      <c r="G20" s="9"/>
      <c r="H20" s="30">
        <f t="shared" si="2"/>
      </c>
      <c r="I20" s="9"/>
      <c r="J20" s="9"/>
      <c r="K20" s="9"/>
      <c r="L20" s="43">
        <f t="shared" si="1"/>
      </c>
      <c r="M20" s="175">
        <f t="shared" si="0"/>
      </c>
      <c r="N20" s="29">
        <f>IF(ISNUMBER(M20),(('Prices &amp; Rates'!C$4/100)/(1-(1+'Prices &amp; Rates'!C$4/100)^(-M20))),"")</f>
      </c>
    </row>
    <row r="21" spans="1:14" ht="12">
      <c r="A21" s="46"/>
      <c r="B21" s="22"/>
      <c r="C21" s="9"/>
      <c r="D21" s="9"/>
      <c r="E21" s="9"/>
      <c r="F21" s="9"/>
      <c r="G21" s="9"/>
      <c r="H21" s="30">
        <f t="shared" si="2"/>
      </c>
      <c r="I21" s="9"/>
      <c r="J21" s="9"/>
      <c r="K21" s="9"/>
      <c r="L21" s="43">
        <f t="shared" si="1"/>
      </c>
      <c r="M21" s="175">
        <f t="shared" si="0"/>
      </c>
      <c r="N21" s="29">
        <f>IF(ISNUMBER(M21),(('Prices &amp; Rates'!C$4/100)/(1-(1+'Prices &amp; Rates'!C$4/100)^(-M21))),"")</f>
      </c>
    </row>
    <row r="22" spans="1:14" ht="12">
      <c r="A22" s="46"/>
      <c r="B22" s="22"/>
      <c r="C22" s="9"/>
      <c r="D22" s="9"/>
      <c r="E22" s="9"/>
      <c r="F22" s="9"/>
      <c r="G22" s="9"/>
      <c r="H22" s="30">
        <f t="shared" si="2"/>
      </c>
      <c r="I22" s="9"/>
      <c r="J22" s="9"/>
      <c r="K22" s="9"/>
      <c r="L22" s="43">
        <f t="shared" si="1"/>
      </c>
      <c r="M22" s="175">
        <f t="shared" si="0"/>
      </c>
      <c r="N22" s="29">
        <f>IF(ISNUMBER(M22),(('Prices &amp; Rates'!C$4/100)/(1-(1+'Prices &amp; Rates'!C$4/100)^(-M22))),"")</f>
      </c>
    </row>
    <row r="23" spans="1:14" ht="12">
      <c r="A23" s="46"/>
      <c r="B23" s="22"/>
      <c r="C23" s="9"/>
      <c r="D23" s="9"/>
      <c r="E23" s="9"/>
      <c r="F23" s="9"/>
      <c r="G23" s="9"/>
      <c r="H23" s="30">
        <f t="shared" si="2"/>
      </c>
      <c r="I23" s="9"/>
      <c r="J23" s="9"/>
      <c r="K23" s="9"/>
      <c r="L23" s="43">
        <f t="shared" si="1"/>
      </c>
      <c r="M23" s="175">
        <f t="shared" si="0"/>
      </c>
      <c r="N23" s="29">
        <f>IF(ISNUMBER(M23),(('Prices &amp; Rates'!C$4/100)/(1-(1+'Prices &amp; Rates'!C$4/100)^(-M23))),"")</f>
      </c>
    </row>
    <row r="24" spans="1:14" ht="12">
      <c r="A24" s="46"/>
      <c r="B24" s="22"/>
      <c r="C24" s="9"/>
      <c r="D24" s="9"/>
      <c r="E24" s="9"/>
      <c r="F24" s="9"/>
      <c r="G24" s="9"/>
      <c r="H24" s="30">
        <f t="shared" si="2"/>
      </c>
      <c r="I24" s="9"/>
      <c r="J24" s="9"/>
      <c r="K24" s="9"/>
      <c r="L24" s="43">
        <f t="shared" si="1"/>
      </c>
      <c r="M24" s="175">
        <f t="shared" si="0"/>
      </c>
      <c r="N24" s="29">
        <f>IF(ISNUMBER(M24),(('Prices &amp; Rates'!C$4/100)/(1-(1+'Prices &amp; Rates'!C$4/100)^(-M24))),"")</f>
      </c>
    </row>
    <row r="25" spans="1:14" ht="12">
      <c r="A25" s="46"/>
      <c r="B25" s="22"/>
      <c r="C25" s="9"/>
      <c r="D25" s="9"/>
      <c r="E25" s="9"/>
      <c r="F25" s="9"/>
      <c r="G25" s="9"/>
      <c r="H25" s="30">
        <f t="shared" si="2"/>
      </c>
      <c r="I25" s="9"/>
      <c r="J25" s="9"/>
      <c r="K25" s="9"/>
      <c r="L25" s="43">
        <f t="shared" si="1"/>
      </c>
      <c r="M25" s="175">
        <f t="shared" si="0"/>
      </c>
      <c r="N25" s="29">
        <f>IF(ISNUMBER(M25),(('Prices &amp; Rates'!C$4/100)/(1-(1+'Prices &amp; Rates'!C$4/100)^(-M25))),"")</f>
      </c>
    </row>
    <row r="26" spans="1:14" ht="12">
      <c r="A26" s="46"/>
      <c r="B26" s="22"/>
      <c r="C26" s="9"/>
      <c r="D26" s="9"/>
      <c r="E26" s="9"/>
      <c r="F26" s="9"/>
      <c r="G26" s="9"/>
      <c r="H26" s="30">
        <f t="shared" si="2"/>
      </c>
      <c r="I26" s="9"/>
      <c r="J26" s="9"/>
      <c r="K26" s="9"/>
      <c r="L26" s="43">
        <f t="shared" si="1"/>
      </c>
      <c r="M26" s="175">
        <f t="shared" si="0"/>
      </c>
      <c r="N26" s="29">
        <f>IF(ISNUMBER(M26),(('Prices &amp; Rates'!C$4/100)/(1-(1+'Prices &amp; Rates'!C$4/100)^(-M26))),"")</f>
      </c>
    </row>
    <row r="27" spans="1:14" ht="12">
      <c r="A27" s="46"/>
      <c r="B27" s="22"/>
      <c r="C27" s="9"/>
      <c r="D27" s="9"/>
      <c r="E27" s="9"/>
      <c r="F27" s="9"/>
      <c r="G27" s="9"/>
      <c r="H27" s="30">
        <f t="shared" si="2"/>
      </c>
      <c r="I27" s="9"/>
      <c r="J27" s="9"/>
      <c r="K27" s="9"/>
      <c r="L27" s="43">
        <f t="shared" si="1"/>
      </c>
      <c r="M27" s="175">
        <f t="shared" si="0"/>
      </c>
      <c r="N27" s="29">
        <f>IF(ISNUMBER(M27),(('Prices &amp; Rates'!C$4/100)/(1-(1+'Prices &amp; Rates'!C$4/100)^(-M27))),"")</f>
      </c>
    </row>
    <row r="28" spans="1:14" ht="12">
      <c r="A28" s="46"/>
      <c r="B28" s="22"/>
      <c r="C28" s="9"/>
      <c r="D28" s="9"/>
      <c r="E28" s="9"/>
      <c r="F28" s="9"/>
      <c r="G28" s="9"/>
      <c r="H28" s="30">
        <f t="shared" si="2"/>
      </c>
      <c r="I28" s="9"/>
      <c r="J28" s="9"/>
      <c r="K28" s="9"/>
      <c r="L28" s="43">
        <f t="shared" si="1"/>
      </c>
      <c r="M28" s="175">
        <f t="shared" si="0"/>
      </c>
      <c r="N28" s="29">
        <f>IF(ISNUMBER(M28),(('Prices &amp; Rates'!C$4/100)/(1-(1+'Prices &amp; Rates'!C$4/100)^(-M28))),"")</f>
      </c>
    </row>
    <row r="29" spans="1:14" ht="12">
      <c r="A29" s="46"/>
      <c r="B29" s="22"/>
      <c r="C29" s="9"/>
      <c r="D29" s="9"/>
      <c r="E29" s="9"/>
      <c r="F29" s="9"/>
      <c r="G29" s="9"/>
      <c r="H29" s="30">
        <f t="shared" si="2"/>
      </c>
      <c r="I29" s="9"/>
      <c r="J29" s="9"/>
      <c r="K29" s="9"/>
      <c r="L29" s="43">
        <f t="shared" si="1"/>
      </c>
      <c r="M29" s="175">
        <f t="shared" si="0"/>
      </c>
      <c r="N29" s="29">
        <f>IF(ISNUMBER(M29),(('Prices &amp; Rates'!C$4/100)/(1-(1+'Prices &amp; Rates'!C$4/100)^(-M29))),"")</f>
      </c>
    </row>
    <row r="30" spans="1:14" ht="12">
      <c r="A30" s="46"/>
      <c r="B30" s="22"/>
      <c r="C30" s="9"/>
      <c r="D30" s="9"/>
      <c r="E30" s="9"/>
      <c r="F30" s="9"/>
      <c r="G30" s="9"/>
      <c r="H30" s="30">
        <f t="shared" si="2"/>
      </c>
      <c r="I30" s="9"/>
      <c r="J30" s="9"/>
      <c r="K30" s="9"/>
      <c r="L30" s="43">
        <f t="shared" si="1"/>
      </c>
      <c r="M30" s="175">
        <f t="shared" si="0"/>
      </c>
      <c r="N30" s="29">
        <f>IF(ISNUMBER(M30),(('Prices &amp; Rates'!C$4/100)/(1-(1+'Prices &amp; Rates'!C$4/100)^(-M30))),"")</f>
      </c>
    </row>
    <row r="31" spans="1:14" ht="12">
      <c r="A31" s="46"/>
      <c r="B31" s="22"/>
      <c r="C31" s="9"/>
      <c r="D31" s="9"/>
      <c r="E31" s="9"/>
      <c r="F31" s="9"/>
      <c r="G31" s="9"/>
      <c r="H31" s="30">
        <f t="shared" si="2"/>
      </c>
      <c r="I31" s="9"/>
      <c r="J31" s="9"/>
      <c r="K31" s="9"/>
      <c r="L31" s="43">
        <f t="shared" si="1"/>
      </c>
      <c r="M31" s="175">
        <f t="shared" si="0"/>
      </c>
      <c r="N31" s="29">
        <f>IF(ISNUMBER(M31),(('Prices &amp; Rates'!C$4/100)/(1-(1+'Prices &amp; Rates'!C$4/100)^(-M31))),"")</f>
      </c>
    </row>
    <row r="32" spans="1:14" ht="12">
      <c r="A32" s="46"/>
      <c r="B32" s="22"/>
      <c r="C32" s="9"/>
      <c r="D32" s="9"/>
      <c r="E32" s="9"/>
      <c r="F32" s="9"/>
      <c r="G32" s="9"/>
      <c r="H32" s="30">
        <f t="shared" si="2"/>
      </c>
      <c r="I32" s="9"/>
      <c r="J32" s="9"/>
      <c r="K32" s="9"/>
      <c r="L32" s="43">
        <f t="shared" si="1"/>
      </c>
      <c r="M32" s="175">
        <f t="shared" si="0"/>
      </c>
      <c r="N32" s="29">
        <f>IF(ISNUMBER(M32),(('Prices &amp; Rates'!C$4/100)/(1-(1+'Prices &amp; Rates'!C$4/100)^(-M32))),"")</f>
      </c>
    </row>
    <row r="33" spans="1:14" ht="12">
      <c r="A33" s="46"/>
      <c r="B33" s="22"/>
      <c r="C33" s="9"/>
      <c r="D33" s="9"/>
      <c r="E33" s="9"/>
      <c r="F33" s="9"/>
      <c r="G33" s="9"/>
      <c r="H33" s="30">
        <f t="shared" si="2"/>
      </c>
      <c r="I33" s="9"/>
      <c r="J33" s="9"/>
      <c r="K33" s="9"/>
      <c r="L33" s="43">
        <f t="shared" si="1"/>
      </c>
      <c r="M33" s="175">
        <f t="shared" si="0"/>
      </c>
      <c r="N33" s="29">
        <f>IF(ISNUMBER(M33),(('Prices &amp; Rates'!C$4/100)/(1-(1+'Prices &amp; Rates'!C$4/100)^(-M33))),"")</f>
      </c>
    </row>
    <row r="34" spans="1:14" ht="12">
      <c r="A34" s="46"/>
      <c r="B34" s="22"/>
      <c r="C34" s="9"/>
      <c r="D34" s="9"/>
      <c r="E34" s="9"/>
      <c r="F34" s="9"/>
      <c r="G34" s="9"/>
      <c r="H34" s="30">
        <f t="shared" si="2"/>
      </c>
      <c r="I34" s="9"/>
      <c r="J34" s="9"/>
      <c r="K34" s="9"/>
      <c r="L34" s="43">
        <f t="shared" si="1"/>
      </c>
      <c r="M34" s="175">
        <f t="shared" si="0"/>
      </c>
      <c r="N34" s="29">
        <f>IF(ISNUMBER(M34),(('Prices &amp; Rates'!C$4/100)/(1-(1+'Prices &amp; Rates'!C$4/100)^(-M34))),"")</f>
      </c>
    </row>
    <row r="35" spans="1:14" ht="12">
      <c r="A35" s="46"/>
      <c r="B35" s="22"/>
      <c r="C35" s="9"/>
      <c r="D35" s="9"/>
      <c r="E35" s="9"/>
      <c r="F35" s="9"/>
      <c r="G35" s="9"/>
      <c r="H35" s="30">
        <f t="shared" si="2"/>
      </c>
      <c r="I35" s="9"/>
      <c r="J35" s="9"/>
      <c r="K35" s="9"/>
      <c r="L35" s="43">
        <f t="shared" si="1"/>
      </c>
      <c r="M35" s="175">
        <f t="shared" si="0"/>
      </c>
      <c r="N35" s="29">
        <f>IF(ISNUMBER(M35),(('Prices &amp; Rates'!C$4/100)/(1-(1+'Prices &amp; Rates'!C$4/100)^(-M35))),"")</f>
      </c>
    </row>
    <row r="36" spans="1:14" ht="12">
      <c r="A36" s="46"/>
      <c r="B36" s="22"/>
      <c r="C36" s="9"/>
      <c r="D36" s="9"/>
      <c r="E36" s="9"/>
      <c r="F36" s="9"/>
      <c r="G36" s="9"/>
      <c r="H36" s="30">
        <f t="shared" si="2"/>
      </c>
      <c r="I36" s="9"/>
      <c r="J36" s="9"/>
      <c r="K36" s="9"/>
      <c r="L36" s="43">
        <f t="shared" si="1"/>
      </c>
      <c r="M36" s="175">
        <f t="shared" si="0"/>
      </c>
      <c r="N36" s="29">
        <f>IF(ISNUMBER(M36),(('Prices &amp; Rates'!C$4/100)/(1-(1+'Prices &amp; Rates'!C$4/100)^(-M36))),"")</f>
      </c>
    </row>
    <row r="37" spans="1:14" ht="12">
      <c r="A37" s="46"/>
      <c r="B37" s="22"/>
      <c r="C37" s="9"/>
      <c r="D37" s="9"/>
      <c r="E37" s="9"/>
      <c r="F37" s="9"/>
      <c r="G37" s="9"/>
      <c r="H37" s="30">
        <f t="shared" si="2"/>
      </c>
      <c r="I37" s="9"/>
      <c r="J37" s="9"/>
      <c r="K37" s="9"/>
      <c r="L37" s="43">
        <f t="shared" si="1"/>
      </c>
      <c r="M37" s="175">
        <f t="shared" si="0"/>
      </c>
      <c r="N37" s="29">
        <f>IF(ISNUMBER(M37),(('Prices &amp; Rates'!C$4/100)/(1-(1+'Prices &amp; Rates'!C$4/100)^(-M37))),"")</f>
      </c>
    </row>
    <row r="38" spans="1:14" ht="12">
      <c r="A38" s="46"/>
      <c r="B38" s="22"/>
      <c r="C38" s="9"/>
      <c r="D38" s="9"/>
      <c r="E38" s="9"/>
      <c r="F38" s="9"/>
      <c r="G38" s="9"/>
      <c r="H38" s="30">
        <f t="shared" si="2"/>
      </c>
      <c r="I38" s="9"/>
      <c r="J38" s="9"/>
      <c r="K38" s="9"/>
      <c r="L38" s="43">
        <f t="shared" si="1"/>
      </c>
      <c r="M38" s="175">
        <f t="shared" si="0"/>
      </c>
      <c r="N38" s="29">
        <f>IF(ISNUMBER(M38),(('Prices &amp; Rates'!C$4/100)/(1-(1+'Prices &amp; Rates'!C$4/100)^(-M38))),"")</f>
      </c>
    </row>
    <row r="39" spans="1:14" ht="12">
      <c r="A39" s="46"/>
      <c r="B39" s="22"/>
      <c r="C39" s="9"/>
      <c r="D39" s="9"/>
      <c r="E39" s="9"/>
      <c r="F39" s="9"/>
      <c r="G39" s="9"/>
      <c r="H39" s="30">
        <f t="shared" si="2"/>
      </c>
      <c r="I39" s="9"/>
      <c r="J39" s="9"/>
      <c r="K39" s="9"/>
      <c r="L39" s="43">
        <f t="shared" si="1"/>
      </c>
      <c r="M39" s="175">
        <f t="shared" si="0"/>
      </c>
      <c r="N39" s="29">
        <f>IF(ISNUMBER(M39),(('Prices &amp; Rates'!C$4/100)/(1-(1+'Prices &amp; Rates'!C$4/100)^(-M39))),"")</f>
      </c>
    </row>
    <row r="40" spans="1:14" ht="12">
      <c r="A40" s="46"/>
      <c r="B40" s="22"/>
      <c r="C40" s="9"/>
      <c r="D40" s="9"/>
      <c r="E40" s="9"/>
      <c r="F40" s="9"/>
      <c r="G40" s="9"/>
      <c r="H40" s="30">
        <f t="shared" si="2"/>
      </c>
      <c r="I40" s="9"/>
      <c r="J40" s="9"/>
      <c r="K40" s="9"/>
      <c r="L40" s="43">
        <f t="shared" si="1"/>
      </c>
      <c r="M40" s="175">
        <f t="shared" si="0"/>
      </c>
      <c r="N40" s="29">
        <f>IF(ISNUMBER(M40),(('Prices &amp; Rates'!C$4/100)/(1-(1+'Prices &amp; Rates'!C$4/100)^(-M40))),"")</f>
      </c>
    </row>
    <row r="41" spans="1:14" ht="12">
      <c r="A41" s="46"/>
      <c r="B41" s="22"/>
      <c r="C41" s="9"/>
      <c r="D41" s="9"/>
      <c r="E41" s="9"/>
      <c r="F41" s="9"/>
      <c r="G41" s="9"/>
      <c r="H41" s="30">
        <f t="shared" si="2"/>
      </c>
      <c r="I41" s="9"/>
      <c r="J41" s="9"/>
      <c r="K41" s="9"/>
      <c r="L41" s="43">
        <f t="shared" si="1"/>
      </c>
      <c r="M41" s="175">
        <f t="shared" si="0"/>
      </c>
      <c r="N41" s="29">
        <f>IF(ISNUMBER(M41),(('Prices &amp; Rates'!C$4/100)/(1-(1+'Prices &amp; Rates'!C$4/100)^(-M41))),"")</f>
      </c>
    </row>
    <row r="42" spans="1:14" ht="12">
      <c r="A42" s="46"/>
      <c r="B42" s="22"/>
      <c r="C42" s="9"/>
      <c r="D42" s="9"/>
      <c r="E42" s="9"/>
      <c r="F42" s="9"/>
      <c r="G42" s="9"/>
      <c r="H42" s="30">
        <f t="shared" si="2"/>
      </c>
      <c r="I42" s="9"/>
      <c r="J42" s="9"/>
      <c r="K42" s="9"/>
      <c r="L42" s="43">
        <f t="shared" si="1"/>
      </c>
      <c r="M42" s="175">
        <f t="shared" si="0"/>
      </c>
      <c r="N42" s="29">
        <f>IF(ISNUMBER(M42),(('Prices &amp; Rates'!C$4/100)/(1-(1+'Prices &amp; Rates'!C$4/100)^(-M42))),"")</f>
      </c>
    </row>
    <row r="43" spans="1:14" ht="12">
      <c r="A43" s="46"/>
      <c r="B43" s="22"/>
      <c r="C43" s="9"/>
      <c r="D43" s="9"/>
      <c r="E43" s="9"/>
      <c r="F43" s="9"/>
      <c r="G43" s="9"/>
      <c r="H43" s="30">
        <f t="shared" si="2"/>
      </c>
      <c r="I43" s="9"/>
      <c r="J43" s="9"/>
      <c r="K43" s="9"/>
      <c r="L43" s="43">
        <f t="shared" si="1"/>
      </c>
      <c r="M43" s="175">
        <f t="shared" si="0"/>
      </c>
      <c r="N43" s="29">
        <f>IF(ISNUMBER(M43),(('Prices &amp; Rates'!C$4/100)/(1-(1+'Prices &amp; Rates'!C$4/100)^(-M43))),"")</f>
      </c>
    </row>
    <row r="44" spans="1:14" ht="12">
      <c r="A44" s="46"/>
      <c r="B44" s="22"/>
      <c r="C44" s="9"/>
      <c r="D44" s="9"/>
      <c r="E44" s="9"/>
      <c r="F44" s="9"/>
      <c r="G44" s="9"/>
      <c r="H44" s="30">
        <f t="shared" si="2"/>
      </c>
      <c r="I44" s="9"/>
      <c r="J44" s="9"/>
      <c r="K44" s="9"/>
      <c r="L44" s="43">
        <f t="shared" si="1"/>
      </c>
      <c r="M44" s="175">
        <f t="shared" si="0"/>
      </c>
      <c r="N44" s="29">
        <f>IF(ISNUMBER(M44),(('Prices &amp; Rates'!C$4/100)/(1-(1+'Prices &amp; Rates'!C$4/100)^(-M44))),"")</f>
      </c>
    </row>
    <row r="45" spans="1:14" ht="12">
      <c r="A45" s="46"/>
      <c r="B45" s="22"/>
      <c r="C45" s="9"/>
      <c r="D45" s="9"/>
      <c r="E45" s="9"/>
      <c r="F45" s="9"/>
      <c r="G45" s="9"/>
      <c r="H45" s="30">
        <f t="shared" si="2"/>
      </c>
      <c r="I45" s="9"/>
      <c r="J45" s="9"/>
      <c r="K45" s="9"/>
      <c r="L45" s="43">
        <f t="shared" si="1"/>
      </c>
      <c r="M45" s="175">
        <f t="shared" si="0"/>
      </c>
      <c r="N45" s="29">
        <f>IF(ISNUMBER(M45),(('Prices &amp; Rates'!C$4/100)/(1-(1+'Prices &amp; Rates'!C$4/100)^(-M45))),"")</f>
      </c>
    </row>
    <row r="46" spans="1:14" ht="12">
      <c r="A46" s="46"/>
      <c r="B46" s="22"/>
      <c r="C46" s="9"/>
      <c r="D46" s="9"/>
      <c r="E46" s="9"/>
      <c r="F46" s="9"/>
      <c r="G46" s="9"/>
      <c r="H46" s="30">
        <f t="shared" si="2"/>
      </c>
      <c r="I46" s="9"/>
      <c r="J46" s="9"/>
      <c r="K46" s="9"/>
      <c r="L46" s="43">
        <f t="shared" si="1"/>
      </c>
      <c r="M46" s="175">
        <f t="shared" si="0"/>
      </c>
      <c r="N46" s="29">
        <f>IF(ISNUMBER(M46),(('Prices &amp; Rates'!C$4/100)/(1-(1+'Prices &amp; Rates'!C$4/100)^(-M46))),"")</f>
      </c>
    </row>
    <row r="47" spans="1:14" ht="12">
      <c r="A47" s="46"/>
      <c r="B47" s="22"/>
      <c r="C47" s="9"/>
      <c r="D47" s="9"/>
      <c r="E47" s="9"/>
      <c r="F47" s="9"/>
      <c r="G47" s="9"/>
      <c r="H47" s="30">
        <f t="shared" si="2"/>
      </c>
      <c r="I47" s="9"/>
      <c r="J47" s="9"/>
      <c r="K47" s="9"/>
      <c r="L47" s="43">
        <f t="shared" si="1"/>
      </c>
      <c r="M47" s="175">
        <f t="shared" si="0"/>
      </c>
      <c r="N47" s="29">
        <f>IF(ISNUMBER(M47),(('Prices &amp; Rates'!C$4/100)/(1-(1+'Prices &amp; Rates'!C$4/100)^(-M47))),"")</f>
      </c>
    </row>
    <row r="48" spans="1:14" ht="12">
      <c r="A48" s="46"/>
      <c r="B48" s="22"/>
      <c r="C48" s="9"/>
      <c r="D48" s="9"/>
      <c r="E48" s="9"/>
      <c r="F48" s="9"/>
      <c r="G48" s="9"/>
      <c r="H48" s="30">
        <f t="shared" si="2"/>
      </c>
      <c r="I48" s="9"/>
      <c r="J48" s="9"/>
      <c r="K48" s="9"/>
      <c r="L48" s="43">
        <f t="shared" si="1"/>
      </c>
      <c r="M48" s="175">
        <f t="shared" si="0"/>
      </c>
      <c r="N48" s="29">
        <f>IF(ISNUMBER(M48),(('Prices &amp; Rates'!C$4/100)/(1-(1+'Prices &amp; Rates'!C$4/100)^(-M48))),"")</f>
      </c>
    </row>
    <row r="49" spans="1:14" ht="12">
      <c r="A49" s="46"/>
      <c r="B49" s="22"/>
      <c r="C49" s="9"/>
      <c r="D49" s="9"/>
      <c r="E49" s="9"/>
      <c r="F49" s="9"/>
      <c r="G49" s="9"/>
      <c r="H49" s="30">
        <f t="shared" si="2"/>
      </c>
      <c r="I49" s="9"/>
      <c r="J49" s="9"/>
      <c r="K49" s="9"/>
      <c r="L49" s="43">
        <f t="shared" si="1"/>
      </c>
      <c r="M49" s="175">
        <f t="shared" si="0"/>
      </c>
      <c r="N49" s="29">
        <f>IF(ISNUMBER(M49),(('Prices &amp; Rates'!C$4/100)/(1-(1+'Prices &amp; Rates'!C$4/100)^(-M49))),"")</f>
      </c>
    </row>
    <row r="50" spans="1:14" ht="12">
      <c r="A50" s="46"/>
      <c r="B50" s="22"/>
      <c r="C50" s="9"/>
      <c r="D50" s="9"/>
      <c r="E50" s="9"/>
      <c r="F50" s="9"/>
      <c r="G50" s="9"/>
      <c r="H50" s="30">
        <f t="shared" si="2"/>
      </c>
      <c r="I50" s="9"/>
      <c r="J50" s="9"/>
      <c r="K50" s="9"/>
      <c r="L50" s="43">
        <f t="shared" si="1"/>
      </c>
      <c r="M50" s="175">
        <f t="shared" si="0"/>
      </c>
      <c r="N50" s="29">
        <f>IF(ISNUMBER(M50),(('Prices &amp; Rates'!C$4/100)/(1-(1+'Prices &amp; Rates'!C$4/100)^(-M50))),"")</f>
      </c>
    </row>
  </sheetData>
  <sheetProtection sheet="1" objects="1" scenarios="1"/>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6"/>
  <sheetViews>
    <sheetView showRowColHeaders="0" workbookViewId="0" topLeftCell="A1">
      <selection activeCell="A1" sqref="A1"/>
    </sheetView>
  </sheetViews>
  <sheetFormatPr defaultColWidth="9.140625" defaultRowHeight="12.75"/>
  <cols>
    <col min="1" max="1" width="20.57421875" style="20" bestFit="1" customWidth="1"/>
    <col min="2" max="2" width="14.140625" style="20" bestFit="1" customWidth="1"/>
    <col min="3" max="16384" width="9.140625" style="20" customWidth="1"/>
  </cols>
  <sheetData>
    <row r="1" spans="1:3" ht="12.75">
      <c r="A1" s="21" t="s">
        <v>122</v>
      </c>
      <c r="B1" s="21" t="s">
        <v>121</v>
      </c>
      <c r="C1" s="177" t="s">
        <v>85</v>
      </c>
    </row>
    <row r="2" spans="1:3" ht="12.75">
      <c r="A2" s="1" t="s">
        <v>119</v>
      </c>
      <c r="B2" s="1" t="s">
        <v>12</v>
      </c>
      <c r="C2" s="11">
        <v>1.2</v>
      </c>
    </row>
    <row r="3" spans="1:3" ht="12.75">
      <c r="A3" s="1" t="s">
        <v>120</v>
      </c>
      <c r="B3" s="1" t="s">
        <v>12</v>
      </c>
      <c r="C3" s="11">
        <v>0.8</v>
      </c>
    </row>
    <row r="4" spans="1:3" ht="12.75">
      <c r="A4" s="1" t="s">
        <v>13</v>
      </c>
      <c r="B4" s="1" t="s">
        <v>14</v>
      </c>
      <c r="C4" s="11">
        <v>12</v>
      </c>
    </row>
    <row r="5" spans="1:3" ht="12.75">
      <c r="A5" s="1" t="s">
        <v>15</v>
      </c>
      <c r="B5" s="1" t="s">
        <v>16</v>
      </c>
      <c r="C5" s="11">
        <v>10</v>
      </c>
    </row>
    <row r="6" spans="1:3" ht="12.75">
      <c r="A6" s="1" t="s">
        <v>93</v>
      </c>
      <c r="B6" s="1"/>
      <c r="C6" s="11">
        <v>1.15</v>
      </c>
    </row>
    <row r="7" ht="12.75"/>
    <row r="9" ht="12.75"/>
  </sheetData>
  <sheetProtection sheet="1" objects="1" scenarios="1"/>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 Eleveld</dc:creator>
  <cp:keywords/>
  <dc:description/>
  <cp:lastModifiedBy>Bart Eleveld</cp:lastModifiedBy>
  <cp:lastPrinted>1998-12-15T17:47:44Z</cp:lastPrinted>
  <dcterms:created xsi:type="dcterms:W3CDTF">1998-01-28T23:45:48Z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